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3.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codeName="ThisWorkbook" autoCompressPictures="0"/>
  <mc:AlternateContent xmlns:mc="http://schemas.openxmlformats.org/markup-compatibility/2006">
    <mc:Choice Requires="x15">
      <x15ac:absPath xmlns:x15ac="http://schemas.microsoft.com/office/spreadsheetml/2010/11/ac" url="/Users/jaredstanfield/Dropbox/Textbook/6thED/BDH6e Jared/Solutions Manual/6e SM Excel/"/>
    </mc:Choice>
  </mc:AlternateContent>
  <xr:revisionPtr revIDLastSave="0" documentId="13_ncr:1_{4A34265D-9145-144A-BAE7-2E1CE1BD05E3}" xr6:coauthVersionLast="47" xr6:coauthVersionMax="47" xr10:uidLastSave="{00000000-0000-0000-0000-000000000000}"/>
  <bookViews>
    <workbookView xWindow="22400" yWindow="8780" windowWidth="28800" windowHeight="12440" tabRatio="847" xr2:uid="{00000000-000D-0000-FFFF-FFFF00000000}"/>
  </bookViews>
  <sheets>
    <sheet name="Contents" sheetId="74" r:id="rId1"/>
    <sheet name="2-9" sheetId="65" r:id="rId2"/>
    <sheet name="2-10" sheetId="69" r:id="rId3"/>
    <sheet name="2-11" sheetId="66" r:id="rId4"/>
    <sheet name="2-12" sheetId="67" r:id="rId5"/>
    <sheet name="2-16" sheetId="55" r:id="rId6"/>
    <sheet name="2-28" sheetId="61" r:id="rId7"/>
    <sheet name="2-29" sheetId="62" r:id="rId8"/>
    <sheet name="2-30" sheetId="71" r:id="rId9"/>
    <sheet name="2-31" sheetId="63" r:id="rId10"/>
    <sheet name="2-32" sheetId="64" r:id="rId11"/>
    <sheet name="2-33" sheetId="51" r:id="rId12"/>
    <sheet name="2-37" sheetId="57" r:id="rId13"/>
    <sheet name="Global Conglomerate Corporation" sheetId="75" r:id="rId14"/>
    <sheet name="Mydeco Corp." sheetId="70" r:id="rId15"/>
    <sheet name="Problem 16 CF Statement" sheetId="54" r:id="rId16"/>
    <sheet name="Problem 37 Company" sheetId="56" r:id="rId17"/>
    <sheet name="Problem 37 Statement of CFs" sheetId="72" r:id="rId18"/>
  </sheets>
  <externalReferences>
    <externalReference r:id="rId19"/>
  </externalReferences>
  <definedNames>
    <definedName name="Compounding" localSheetId="2">'[1]5-2'!#REF!</definedName>
    <definedName name="Compounding" localSheetId="6">'[1]5-2'!#REF!</definedName>
    <definedName name="Compounding" localSheetId="7">'[1]5-2'!#REF!</definedName>
    <definedName name="Compounding" localSheetId="9">'[1]5-2'!#REF!</definedName>
    <definedName name="Compounding" localSheetId="10">'[1]5-2'!#REF!</definedName>
    <definedName name="Compounding">'[1]5-2'!#REF!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9" i="70" l="1"/>
  <c r="D39" i="70"/>
  <c r="E39" i="70"/>
  <c r="F39" i="70"/>
  <c r="C39" i="70"/>
  <c r="D21" i="70"/>
  <c r="E21" i="70"/>
  <c r="F21" i="70"/>
  <c r="C21" i="70"/>
  <c r="G21" i="70"/>
  <c r="G6" i="70"/>
  <c r="F6" i="70"/>
  <c r="E6" i="70"/>
  <c r="D6" i="70"/>
  <c r="E5" i="67"/>
  <c r="F5" i="67"/>
  <c r="G5" i="67"/>
  <c r="H5" i="67"/>
  <c r="D5" i="67"/>
  <c r="F10" i="65"/>
  <c r="G10" i="65"/>
  <c r="E10" i="65"/>
  <c r="D10" i="69"/>
  <c r="E10" i="69"/>
  <c r="F5" i="66"/>
  <c r="G5" i="66"/>
  <c r="E5" i="66"/>
  <c r="D5" i="66"/>
  <c r="F10" i="69"/>
  <c r="G10" i="69"/>
  <c r="H10" i="69"/>
  <c r="C12" i="75"/>
  <c r="D12" i="75"/>
  <c r="F12" i="75"/>
  <c r="G12" i="75"/>
  <c r="F17" i="75"/>
  <c r="G17" i="75"/>
  <c r="C18" i="75"/>
  <c r="D18" i="75"/>
  <c r="F18" i="75"/>
  <c r="G18" i="75"/>
  <c r="F23" i="75"/>
  <c r="G23" i="75"/>
  <c r="C24" i="75"/>
  <c r="D24" i="75"/>
  <c r="F24" i="75"/>
  <c r="G24" i="75"/>
  <c r="C35" i="75"/>
  <c r="D35" i="75"/>
  <c r="C39" i="75"/>
  <c r="D39" i="75"/>
  <c r="C41" i="75"/>
  <c r="D41" i="75"/>
  <c r="C43" i="75"/>
  <c r="D43" i="75"/>
  <c r="C45" i="75"/>
  <c r="D45" i="75"/>
  <c r="D12" i="65"/>
  <c r="E12" i="65"/>
  <c r="F12" i="65"/>
  <c r="G12" i="65"/>
  <c r="D9" i="70"/>
  <c r="D13" i="70"/>
  <c r="D15" i="70"/>
  <c r="D17" i="70"/>
  <c r="C9" i="70"/>
  <c r="C13" i="70"/>
  <c r="C15" i="70"/>
  <c r="C17" i="70"/>
  <c r="D13" i="65"/>
  <c r="E9" i="70"/>
  <c r="E13" i="70"/>
  <c r="E15" i="70"/>
  <c r="E17" i="70"/>
  <c r="E13" i="65"/>
  <c r="F9" i="70"/>
  <c r="F13" i="70"/>
  <c r="F15" i="70"/>
  <c r="F17" i="70"/>
  <c r="F13" i="65"/>
  <c r="G9" i="70"/>
  <c r="G13" i="70"/>
  <c r="G15" i="70"/>
  <c r="G17" i="70"/>
  <c r="G13" i="65"/>
  <c r="D18" i="71"/>
  <c r="D14" i="71"/>
  <c r="D16" i="71"/>
  <c r="H10" i="67"/>
  <c r="G10" i="67"/>
  <c r="F10" i="67"/>
  <c r="E10" i="67"/>
  <c r="D10" i="67"/>
  <c r="D8" i="67"/>
  <c r="H7" i="67"/>
  <c r="G7" i="67"/>
  <c r="G9" i="67"/>
  <c r="G11" i="67"/>
  <c r="F7" i="67"/>
  <c r="E7" i="67"/>
  <c r="D7" i="67"/>
  <c r="G10" i="66"/>
  <c r="F10" i="66"/>
  <c r="E10" i="66"/>
  <c r="D10" i="66"/>
  <c r="G8" i="66"/>
  <c r="F8" i="66"/>
  <c r="E8" i="66"/>
  <c r="D8" i="66"/>
  <c r="G7" i="66"/>
  <c r="F7" i="66"/>
  <c r="E7" i="66"/>
  <c r="D7" i="66"/>
  <c r="G51" i="70"/>
  <c r="D51" i="70"/>
  <c r="C51" i="70"/>
  <c r="F50" i="70"/>
  <c r="F51" i="70"/>
  <c r="E50" i="70"/>
  <c r="E51" i="70"/>
  <c r="G44" i="70"/>
  <c r="F44" i="70"/>
  <c r="E44" i="70"/>
  <c r="D44" i="70"/>
  <c r="G43" i="70"/>
  <c r="F43" i="70"/>
  <c r="E43" i="70"/>
  <c r="D43" i="70"/>
  <c r="G42" i="70"/>
  <c r="F42" i="70"/>
  <c r="E42" i="70"/>
  <c r="D42" i="70"/>
  <c r="G41" i="70"/>
  <c r="F41" i="70"/>
  <c r="E41" i="70"/>
  <c r="D41" i="70"/>
  <c r="C41" i="70"/>
  <c r="G33" i="70"/>
  <c r="G35" i="70"/>
  <c r="F33" i="70"/>
  <c r="F35" i="70"/>
  <c r="E33" i="70"/>
  <c r="E35" i="70"/>
  <c r="D33" i="70"/>
  <c r="D35" i="70"/>
  <c r="C33" i="70"/>
  <c r="C35" i="70"/>
  <c r="C37" i="70"/>
  <c r="G26" i="70"/>
  <c r="G29" i="70"/>
  <c r="F26" i="70"/>
  <c r="F29" i="70"/>
  <c r="E26" i="70"/>
  <c r="E29" i="70"/>
  <c r="D26" i="70"/>
  <c r="D29" i="70"/>
  <c r="C26" i="70"/>
  <c r="C29" i="70"/>
  <c r="H14" i="69"/>
  <c r="G14" i="69"/>
  <c r="F14" i="69"/>
  <c r="E14" i="69"/>
  <c r="D14" i="69"/>
  <c r="E9" i="67"/>
  <c r="E11" i="67"/>
  <c r="H9" i="67"/>
  <c r="F9" i="67"/>
  <c r="F11" i="67"/>
  <c r="D9" i="67"/>
  <c r="D11" i="67"/>
  <c r="D9" i="66"/>
  <c r="D11" i="66"/>
  <c r="E9" i="66"/>
  <c r="E11" i="66"/>
  <c r="F9" i="66"/>
  <c r="F11" i="66"/>
  <c r="G9" i="66"/>
  <c r="G11" i="66"/>
  <c r="E16" i="64"/>
  <c r="D16" i="64"/>
  <c r="D16" i="61"/>
  <c r="E15" i="64"/>
  <c r="D15" i="64"/>
  <c r="E18" i="63"/>
  <c r="D18" i="63"/>
  <c r="E17" i="63"/>
  <c r="D17" i="63"/>
  <c r="E16" i="63"/>
  <c r="D16" i="63"/>
  <c r="E6" i="62"/>
  <c r="E8" i="62"/>
  <c r="E10" i="62"/>
  <c r="E7" i="62"/>
  <c r="E11" i="62"/>
  <c r="D11" i="62"/>
  <c r="D10" i="62"/>
  <c r="D14" i="61"/>
  <c r="D15" i="61"/>
  <c r="D13" i="61"/>
  <c r="D14" i="57"/>
  <c r="E18" i="51"/>
  <c r="D18" i="51"/>
  <c r="E17" i="51"/>
  <c r="D17" i="51"/>
  <c r="D23" i="54"/>
  <c r="E22" i="55"/>
  <c r="C23" i="54"/>
  <c r="D22" i="55"/>
  <c r="C12" i="54"/>
  <c r="D21" i="55"/>
  <c r="D23" i="55"/>
  <c r="D17" i="54"/>
  <c r="E19" i="55"/>
  <c r="F17" i="54"/>
  <c r="G19" i="55"/>
  <c r="D16" i="55"/>
  <c r="E15" i="55"/>
  <c r="F15" i="55"/>
  <c r="G15" i="55"/>
  <c r="D15" i="55"/>
  <c r="F12" i="54"/>
  <c r="G16" i="55"/>
  <c r="F23" i="54"/>
  <c r="G22" i="55"/>
  <c r="E12" i="54"/>
  <c r="F16" i="55"/>
  <c r="E17" i="54"/>
  <c r="F19" i="55"/>
  <c r="E23" i="54"/>
  <c r="F22" i="55"/>
  <c r="D12" i="54"/>
  <c r="E16" i="55"/>
  <c r="D18" i="55"/>
  <c r="C17" i="54"/>
  <c r="D19" i="55"/>
  <c r="D40" i="70"/>
  <c r="D45" i="70"/>
  <c r="D52" i="70"/>
  <c r="D36" i="70"/>
  <c r="E36" i="70"/>
  <c r="F36" i="70"/>
  <c r="G36" i="70"/>
  <c r="G37" i="70"/>
  <c r="D19" i="70"/>
  <c r="E40" i="70"/>
  <c r="E45" i="70"/>
  <c r="E52" i="70"/>
  <c r="E19" i="70"/>
  <c r="F19" i="70"/>
  <c r="F40" i="70"/>
  <c r="F45" i="70"/>
  <c r="F52" i="70"/>
  <c r="G19" i="70"/>
  <c r="G40" i="70"/>
  <c r="G45" i="70"/>
  <c r="G52" i="70"/>
  <c r="F37" i="70"/>
  <c r="C40" i="70"/>
  <c r="C45" i="70"/>
  <c r="C52" i="70"/>
  <c r="C19" i="70"/>
  <c r="F21" i="55"/>
  <c r="F23" i="55"/>
  <c r="D20" i="55"/>
  <c r="H19" i="55"/>
  <c r="G21" i="55"/>
  <c r="G23" i="55"/>
  <c r="G18" i="55"/>
  <c r="G20" i="55"/>
  <c r="H22" i="55"/>
  <c r="D25" i="54"/>
  <c r="F25" i="54"/>
  <c r="F18" i="55"/>
  <c r="F20" i="55"/>
  <c r="E18" i="55"/>
  <c r="E20" i="55"/>
  <c r="E21" i="55"/>
  <c r="H21" i="55"/>
  <c r="C25" i="54"/>
  <c r="E25" i="54"/>
  <c r="E37" i="70"/>
  <c r="D37" i="70"/>
  <c r="H18" i="55"/>
  <c r="H20" i="55"/>
  <c r="E23" i="55"/>
  <c r="H23" i="55"/>
  <c r="D19" i="71"/>
  <c r="H11" i="67"/>
  <c r="G12" i="66"/>
  <c r="G13" i="66"/>
  <c r="E12" i="66"/>
  <c r="E13" i="66"/>
  <c r="D12" i="66"/>
  <c r="D13" i="66"/>
  <c r="F12" i="66"/>
  <c r="F13" i="66"/>
  <c r="D20" i="71"/>
  <c r="D21" i="71"/>
  <c r="D23" i="71"/>
</calcChain>
</file>

<file path=xl/sharedStrings.xml><?xml version="1.0" encoding="utf-8"?>
<sst xmlns="http://schemas.openxmlformats.org/spreadsheetml/2006/main" count="433" uniqueCount="307">
  <si>
    <t>Net Income</t>
  </si>
  <si>
    <t xml:space="preserve">a. </t>
  </si>
  <si>
    <t xml:space="preserve">b. </t>
  </si>
  <si>
    <t xml:space="preserve">c. </t>
  </si>
  <si>
    <t>c.</t>
  </si>
  <si>
    <t>Total assets</t>
  </si>
  <si>
    <t>Net income</t>
  </si>
  <si>
    <t>Inventories</t>
  </si>
  <si>
    <t>Current liabilities</t>
  </si>
  <si>
    <t>Accounts payable</t>
  </si>
  <si>
    <t>Total current liabilities</t>
  </si>
  <si>
    <t>Interest expense</t>
  </si>
  <si>
    <t>a.</t>
  </si>
  <si>
    <t>b.</t>
  </si>
  <si>
    <t>Assets</t>
  </si>
  <si>
    <t>Current Assets</t>
  </si>
  <si>
    <t>Cash</t>
  </si>
  <si>
    <t>Total Current Assets</t>
  </si>
  <si>
    <t>Goodwill</t>
  </si>
  <si>
    <t>Long-term debt</t>
  </si>
  <si>
    <t>Total Liabilities</t>
  </si>
  <si>
    <t>Market Capitalization</t>
  </si>
  <si>
    <t>Current Liabilities</t>
  </si>
  <si>
    <t>Other assets</t>
  </si>
  <si>
    <t>Which of these comparisons is more meaningful?  Explain.</t>
  </si>
  <si>
    <t>Billion</t>
  </si>
  <si>
    <t>Revenues</t>
  </si>
  <si>
    <t>Debt</t>
  </si>
  <si>
    <t>Market Capitalization-to-revenue ratio</t>
  </si>
  <si>
    <t>Enterprise value-to-revenue ratio</t>
  </si>
  <si>
    <t>Problem 2-16</t>
  </si>
  <si>
    <t>- Capital expenditure</t>
  </si>
  <si>
    <t>Depreciation</t>
  </si>
  <si>
    <t>Adjustments to net income</t>
  </si>
  <si>
    <t>Changes in accounts receivables</t>
  </si>
  <si>
    <t>Changes in liabilities</t>
  </si>
  <si>
    <t>Changes in inventories</t>
  </si>
  <si>
    <t>Changes in other operating activities</t>
  </si>
  <si>
    <t>Total Cash Flow From Operating Activities</t>
  </si>
  <si>
    <t>Capital expenditures</t>
  </si>
  <si>
    <t>Investments</t>
  </si>
  <si>
    <t>Other cash flows from investing activities</t>
  </si>
  <si>
    <t>Dividends paid</t>
  </si>
  <si>
    <t>Sale purchase of stock</t>
  </si>
  <si>
    <t>Net borrowings</t>
  </si>
  <si>
    <t>Other cash flows from financing activities</t>
  </si>
  <si>
    <t>Effect of exchange rate changes</t>
  </si>
  <si>
    <t>Change in Cash and Cash Equivalents</t>
  </si>
  <si>
    <t>What fraction of the cash from operating activities was used for investment over the four quarters?</t>
  </si>
  <si>
    <t>What fraction of the cash from operating activities was used for financing activities over the four quarters?</t>
  </si>
  <si>
    <t>Cumulative earnings:</t>
  </si>
  <si>
    <t>Cumulative cash flow from operating activities:</t>
  </si>
  <si>
    <t>Cash flow from operating activities:</t>
  </si>
  <si>
    <t>Cash flow from investments:</t>
  </si>
  <si>
    <t>Cash flow from financing activities:</t>
  </si>
  <si>
    <t>CF from Ops/CF from investments:</t>
  </si>
  <si>
    <t>total</t>
  </si>
  <si>
    <t>Balance Sheet:</t>
  </si>
  <si>
    <t>Property, plant, and equipment</t>
  </si>
  <si>
    <t>Total Assets</t>
  </si>
  <si>
    <t>Liabilities</t>
  </si>
  <si>
    <t>Total Current Liabilities</t>
  </si>
  <si>
    <t>Other liabilities</t>
  </si>
  <si>
    <t>Total Stockholder Equity</t>
  </si>
  <si>
    <t>d.</t>
  </si>
  <si>
    <t>Change in book value of equity:</t>
  </si>
  <si>
    <t xml:space="preserve">d. </t>
  </si>
  <si>
    <t>Compare the market capitalization-to-revenue ratio (also called the price-to-sales ratio) for United Airlines and Southwest Airlines.</t>
  </si>
  <si>
    <t>Compare the enterprise value-to-revenue ratio for United Airlines and Southwest Airlines.</t>
  </si>
  <si>
    <t>UAL</t>
  </si>
  <si>
    <t>LUV</t>
  </si>
  <si>
    <t>Problem 2-33</t>
  </si>
  <si>
    <t>What were the company's cumulative earnings over these four quarters?  What were its cumulative cash flow from operating activities?</t>
  </si>
  <si>
    <t>Quarter</t>
  </si>
  <si>
    <t>Operating Activities, Cash Flows Provided By or Used In</t>
  </si>
  <si>
    <t>Investing Activities, Cash Flows Provided By or Used In</t>
  </si>
  <si>
    <t>Total Cash Flow From Investing Activities</t>
  </si>
  <si>
    <t>Financing Activities, Cash Flows Provided By or Used In</t>
  </si>
  <si>
    <t>Total Cash Flows From Financing Activities</t>
  </si>
  <si>
    <t>Problem 2-37</t>
  </si>
  <si>
    <t xml:space="preserve">    Cash and cash equivalents</t>
  </si>
  <si>
    <t xml:space="preserve">    Net receivables</t>
  </si>
  <si>
    <t xml:space="preserve">    Inventory</t>
  </si>
  <si>
    <t xml:space="preserve">    Other current assets</t>
  </si>
  <si>
    <t>Long-term investments</t>
  </si>
  <si>
    <t xml:space="preserve">    Accounts payable</t>
  </si>
  <si>
    <t xml:space="preserve">    Short/current long-term debt</t>
  </si>
  <si>
    <t xml:space="preserve">    Other current liabilities</t>
  </si>
  <si>
    <t>Total Liabilities and Stockholder Equity</t>
  </si>
  <si>
    <t>Some balance sheet information is shown below (all value in millions of dollars).</t>
  </si>
  <si>
    <t>Is the company's market-to-book ratio meaningful?  Is its book debt-equity ratio meaningful?  Explain.</t>
  </si>
  <si>
    <t>Sales</t>
  </si>
  <si>
    <t>Accounts Receivable</t>
  </si>
  <si>
    <t>Fixed Assets</t>
  </si>
  <si>
    <t>Inventory</t>
  </si>
  <si>
    <t>Cost of Goods Sold</t>
  </si>
  <si>
    <t>JPJ Corp has sales of $1 million, accounts receivable of $50,000, total assets of $5 million (of which $3 million are fixed assets), inventory of $150,000, and cost of goods sold of $600,000. What is JPJ’s accounts receivable days? Fixed asset turnover? Total asset turnover? Inventory turnover?</t>
  </si>
  <si>
    <t>Accounts Receivable Days</t>
  </si>
  <si>
    <t>Fixed Asset Turnover</t>
  </si>
  <si>
    <t>Total Asset Turnover</t>
  </si>
  <si>
    <t>Inventory Turnover</t>
  </si>
  <si>
    <t>(In Thousands)</t>
  </si>
  <si>
    <t>Problem 2-28</t>
  </si>
  <si>
    <t>Problem 2-29</t>
  </si>
  <si>
    <t>If JPJ Corp (the company in Problem 28) is able to increase sales by 10% but keep its total and fixed asset growth to only 5%, what will its new asset turnover ratios be?</t>
  </si>
  <si>
    <t>Old</t>
  </si>
  <si>
    <t>New</t>
  </si>
  <si>
    <t>You are analyzing the leverage of two firms and you note the following (all values in millions of dollars):</t>
  </si>
  <si>
    <t>Problem 2-31</t>
  </si>
  <si>
    <t>Firm A</t>
  </si>
  <si>
    <t>Firm B</t>
  </si>
  <si>
    <t>Book Equity</t>
  </si>
  <si>
    <t>Market Equity</t>
  </si>
  <si>
    <t>Operating Income</t>
  </si>
  <si>
    <t>Interest Expense</t>
  </si>
  <si>
    <t>What is the market debt-to-equity ratio of each firm?</t>
  </si>
  <si>
    <t>What is the book debt-to-equity ratio of each firm?</t>
  </si>
  <si>
    <t>What is the interest coverage ratio of each firm?</t>
  </si>
  <si>
    <t>Which firm will have more difficulty meeting its debt obligations?</t>
  </si>
  <si>
    <t>Market debt-to-equity</t>
  </si>
  <si>
    <t>Book debt-to-equity</t>
  </si>
  <si>
    <t>Interest coverage ratio</t>
  </si>
  <si>
    <t>Walmart</t>
  </si>
  <si>
    <t>Target</t>
  </si>
  <si>
    <t>What is each company's accounts receivable days?</t>
  </si>
  <si>
    <t>What is each company's inventory turnover?</t>
  </si>
  <si>
    <t>Which company is managing its accounts receivable and inventory more efficiently?</t>
  </si>
  <si>
    <t>Accounts receivable days</t>
  </si>
  <si>
    <t>Inventory turnover</t>
  </si>
  <si>
    <t>Problem 2-32</t>
  </si>
  <si>
    <t>Why are they different?</t>
  </si>
  <si>
    <t>Growth rate in net income</t>
  </si>
  <si>
    <t>Growth rate in revenues</t>
  </si>
  <si>
    <t>Why might the growth rates of net income and revenues differ?</t>
  </si>
  <si>
    <t>By what percentage did net income grow each year?</t>
  </si>
  <si>
    <t>See Table 2.5 showing financial statement data and stock price data for Mydeco Corp.</t>
  </si>
  <si>
    <t>New Net Income</t>
  </si>
  <si>
    <t>Minus taxes</t>
  </si>
  <si>
    <t>New pretax income</t>
  </si>
  <si>
    <t>Minus interest income</t>
  </si>
  <si>
    <t>New EBIT</t>
  </si>
  <si>
    <t>Minus new depreciation expense</t>
  </si>
  <si>
    <t>EBITDA</t>
  </si>
  <si>
    <t>Earnings per share</t>
  </si>
  <si>
    <t>Shares outstanding (millions)</t>
  </si>
  <si>
    <t>Problem 2-11</t>
  </si>
  <si>
    <t>Problem 2-9</t>
  </si>
  <si>
    <t>Problem 2-12</t>
  </si>
  <si>
    <t>Problem 2-10</t>
  </si>
  <si>
    <t>Shares Outstanding</t>
  </si>
  <si>
    <t>EPS</t>
  </si>
  <si>
    <t>Table 2.5</t>
  </si>
  <si>
    <t xml:space="preserve">(All data as of fiscal year end; $ in millions) </t>
  </si>
  <si>
    <t xml:space="preserve">Income Statement </t>
  </si>
  <si>
    <t xml:space="preserve">Revenue </t>
  </si>
  <si>
    <t xml:space="preserve">Cost of Goods Sold </t>
  </si>
  <si>
    <t xml:space="preserve">Gross profit </t>
  </si>
  <si>
    <t xml:space="preserve"> </t>
  </si>
  <si>
    <t xml:space="preserve">Sales and Marketing </t>
  </si>
  <si>
    <t xml:space="preserve">Administration </t>
  </si>
  <si>
    <t xml:space="preserve">Depreciation &amp; Amortization </t>
  </si>
  <si>
    <t>EBIT</t>
  </si>
  <si>
    <t xml:space="preserve">Interest Income (Expense) </t>
  </si>
  <si>
    <t>Pretax Income</t>
  </si>
  <si>
    <t xml:space="preserve">Income Tax </t>
  </si>
  <si>
    <t xml:space="preserve">Net Income </t>
  </si>
  <si>
    <t xml:space="preserve">Shares outstanding (millions) </t>
  </si>
  <si>
    <t xml:space="preserve">Earnings per share </t>
  </si>
  <si>
    <t>Balance Sheet</t>
  </si>
  <si>
    <t>Net Property, Plant &amp; Equip.</t>
  </si>
  <si>
    <t>Goodwill &amp; Intangibles</t>
  </si>
  <si>
    <t>Liabilities &amp; Stockholders' Equity</t>
  </si>
  <si>
    <t>Accounts Payable</t>
  </si>
  <si>
    <t>Accrued Compensation</t>
  </si>
  <si>
    <t>Long-term Debt</t>
  </si>
  <si>
    <t>Stockholders’ Equity</t>
  </si>
  <si>
    <t>Total Liabilities &amp; Stockholders' Equity</t>
  </si>
  <si>
    <t>Statement of Cash Flows</t>
  </si>
  <si>
    <t>Depreciation &amp; Amortization</t>
  </si>
  <si>
    <t>Chg. In Accounts Receivable</t>
  </si>
  <si>
    <t>Chg. In Inventory</t>
  </si>
  <si>
    <t>Chg. In Payables &amp; Accrued Comp</t>
  </si>
  <si>
    <t>Cash from Operations</t>
  </si>
  <si>
    <t>Capital Expenditures</t>
  </si>
  <si>
    <t>Cash from Investing Activities</t>
  </si>
  <si>
    <t>Dividends Paid</t>
  </si>
  <si>
    <t>Sale (or purchase) of stock</t>
  </si>
  <si>
    <t>Debt Issuance (Pay Down)</t>
  </si>
  <si>
    <t>Cash from Financing Activities</t>
  </si>
  <si>
    <t>Change in Cash</t>
  </si>
  <si>
    <t>Mydeco Stock Price</t>
  </si>
  <si>
    <t>See the Problem CF Statement Sheet</t>
  </si>
  <si>
    <t>Taxes</t>
  </si>
  <si>
    <t>Pretax income</t>
  </si>
  <si>
    <t>Other income</t>
  </si>
  <si>
    <t>New sales</t>
  </si>
  <si>
    <t>Operating margin</t>
  </si>
  <si>
    <t>Growth rate in sales</t>
  </si>
  <si>
    <t>Because the book value of equity is negative in this case, their market-to-book and its book debt-equity ratio are not meaningful.  Its market debt-equity ratio may be used in comparison.</t>
  </si>
  <si>
    <t>Click here to view the firm's Statement of Stockholders' Equity</t>
  </si>
  <si>
    <t xml:space="preserve">Operations: </t>
  </si>
  <si>
    <t xml:space="preserve">Earnings from continuing operations </t>
  </si>
  <si>
    <t xml:space="preserve">Adjustments to reconcile earnings from continuing operations </t>
  </si>
  <si>
    <t xml:space="preserve">to net cash provided by continuing operations: </t>
  </si>
  <si>
    <t xml:space="preserve">Depreciation and amortization </t>
  </si>
  <si>
    <t xml:space="preserve">142  </t>
  </si>
  <si>
    <t xml:space="preserve">141  </t>
  </si>
  <si>
    <t xml:space="preserve">Deferred income taxes </t>
  </si>
  <si>
    <t xml:space="preserve">Restructurings and asset impairment </t>
  </si>
  <si>
    <t xml:space="preserve">37  </t>
  </si>
  <si>
    <t xml:space="preserve">- </t>
  </si>
  <si>
    <t xml:space="preserve">Gain on exchange of Henkel Iberica, S.A. </t>
  </si>
  <si>
    <t xml:space="preserve">Loss on disposition of fixed assets </t>
  </si>
  <si>
    <t xml:space="preserve">Other </t>
  </si>
  <si>
    <t xml:space="preserve">Changes in: </t>
  </si>
  <si>
    <t xml:space="preserve">Receivables, net </t>
  </si>
  <si>
    <t xml:space="preserve">Inventories </t>
  </si>
  <si>
    <t xml:space="preserve">Other current assets </t>
  </si>
  <si>
    <t xml:space="preserve">Accounts payable and accrued liabilities </t>
  </si>
  <si>
    <t xml:space="preserve">Income taxes payable </t>
  </si>
  <si>
    <t xml:space="preserve">Pension contribution to qualified plans </t>
  </si>
  <si>
    <t xml:space="preserve">Net cash provided by continuing operations </t>
  </si>
  <si>
    <t xml:space="preserve">422  </t>
  </si>
  <si>
    <t xml:space="preserve">Net cash provided by discontinued operations </t>
  </si>
  <si>
    <t xml:space="preserve">41  </t>
  </si>
  <si>
    <t xml:space="preserve">Net cash provided by operations </t>
  </si>
  <si>
    <t xml:space="preserve">Investing Activities: </t>
  </si>
  <si>
    <t xml:space="preserve">Capital expenditures </t>
  </si>
  <si>
    <t xml:space="preserve">Businesses acquired </t>
  </si>
  <si>
    <t xml:space="preserve">-  </t>
  </si>
  <si>
    <t xml:space="preserve">Low income housing contributions </t>
  </si>
  <si>
    <t xml:space="preserve">Net cash used for investing by continuing operations </t>
  </si>
  <si>
    <t xml:space="preserve">Net cash used for investing by discontinued operations </t>
  </si>
  <si>
    <t xml:space="preserve">Net cash used for investing activities </t>
  </si>
  <si>
    <t xml:space="preserve">Financing Activities: </t>
  </si>
  <si>
    <t xml:space="preserve">Notes and loans payable, net </t>
  </si>
  <si>
    <t xml:space="preserve">117  </t>
  </si>
  <si>
    <t xml:space="preserve">Long-term debt borrowings </t>
  </si>
  <si>
    <t xml:space="preserve">1,635  </t>
  </si>
  <si>
    <t xml:space="preserve">Long-term debt repayments </t>
  </si>
  <si>
    <t xml:space="preserve">Proceeds from option exercise pursuant to Venture Agreement </t>
  </si>
  <si>
    <t xml:space="preserve">Treasury stock acquired from related party, Henkel KGaA </t>
  </si>
  <si>
    <t xml:space="preserve">Treasury stock purchased from non-affiliates </t>
  </si>
  <si>
    <t xml:space="preserve">Cash dividends paid </t>
  </si>
  <si>
    <t xml:space="preserve">Issuance of common stock for employee stock plans </t>
  </si>
  <si>
    <t xml:space="preserve">Net cash used for financing by continuing operations </t>
  </si>
  <si>
    <t xml:space="preserve">Net cash used for financing by discontinued operations </t>
  </si>
  <si>
    <t xml:space="preserve">Net cash used for financing activities </t>
  </si>
  <si>
    <t xml:space="preserve">Effect of exchange rate changes on cash and cash equivalents </t>
  </si>
  <si>
    <t xml:space="preserve">Net increase in cash and cash equivalents </t>
  </si>
  <si>
    <t xml:space="preserve">Cash and cash equivalents: </t>
  </si>
  <si>
    <t xml:space="preserve">Beginning of period </t>
  </si>
  <si>
    <t xml:space="preserve">End of period </t>
  </si>
  <si>
    <t>Information from the statement of cash flows helped explain that the decrease in book value of equity resulted from an increase in debt that was used to repurchase $2.110 billion worth of the firm's shares.</t>
  </si>
  <si>
    <t>Negative book value of equity does not necessarily mean the firm in unprofitable.  Loss in gross profit is only one possible cause.  If a firm borrows to repurchase shares or invest in intangible assets (such as R&amp;D), it can have a negative book value of equity.</t>
  </si>
  <si>
    <t>Problems</t>
  </si>
  <si>
    <t>Table 2.1</t>
  </si>
  <si>
    <t>Global Conglomerate Corporation</t>
  </si>
  <si>
    <t>Consolidated Balance Sheet</t>
  </si>
  <si>
    <t>Liabilities and Stockholders' Equity</t>
  </si>
  <si>
    <t>Notes payable/short-term debt</t>
  </si>
  <si>
    <t>Long-Term Assets</t>
  </si>
  <si>
    <t>Long-Term Liabilities</t>
  </si>
  <si>
    <t>Net Property, plant, and equipment</t>
  </si>
  <si>
    <t>Total long-term liabilities</t>
  </si>
  <si>
    <t>Total long-term assets</t>
  </si>
  <si>
    <t>Stockholders' Equity</t>
  </si>
  <si>
    <t>Common stock and paid-in surplus</t>
  </si>
  <si>
    <t>Retained Earnings</t>
  </si>
  <si>
    <t>Total Stockholders' Equity</t>
  </si>
  <si>
    <t>Total Liabilities and Stockholders' Equity</t>
  </si>
  <si>
    <t>Income Statement</t>
  </si>
  <si>
    <t>For the year ended December 31</t>
  </si>
  <si>
    <t>Total Sales</t>
  </si>
  <si>
    <t>Cost of Sales</t>
  </si>
  <si>
    <t>Gross Profit</t>
  </si>
  <si>
    <t>Selling, general, and administrative expense</t>
  </si>
  <si>
    <t>Research and development</t>
  </si>
  <si>
    <t>Depreciation and amortization</t>
  </si>
  <si>
    <t>Earnings before interest and taxes (EBIT)</t>
  </si>
  <si>
    <t>Interest income (expense)</t>
  </si>
  <si>
    <t>Diluted earnings per share</t>
  </si>
  <si>
    <t>Table 2.2</t>
  </si>
  <si>
    <t>Problem 2-30</t>
  </si>
  <si>
    <t>Year Ended December 31st, 2015 and 2016</t>
  </si>
  <si>
    <t xml:space="preserve">﻿Mydeco Corp. 2012–2016 </t>
  </si>
  <si>
    <t>Net profit margin from 2015</t>
  </si>
  <si>
    <t>The market capitalization-to-revenue ratio cannot be meaningfully compared when the firms have different amounts of leverage, as market capitalization measures only the value of the firm’s equity. The enterprise value-to-revenue ratio is therefore more useful when the firm’s leverage is quite different, as it is here.</t>
  </si>
  <si>
    <t>By what percentage did Mydeco's revenues grow each year from 2020 to 2023?</t>
  </si>
  <si>
    <t>Net Income growth rate differs from revenue growth rate because cost of goods sold and other expenses can move at different rates than revenues.  For example, revenues declined in 2020 by 10%, however, cost of goods sold only declined by 7%.</t>
  </si>
  <si>
    <t>Suppose Mydeco repurchase 2 million shares each year from 2020 to 2023. What would its earning per share be in 2023?</t>
  </si>
  <si>
    <t>EPS in 2023 will be $0.46 due to the lower number of shares outstanding</t>
  </si>
  <si>
    <t>See Table 2.5 showing financial statement data and stock price data for Mydeco Corp.  Suppose Mydeco had purchased additional equipment for $12 million at the end of 2020, and this equipment was depreciated by $4 million per year in 2021, 2022, and 2023.  Given Mydeco's tax rate of 35%, what impact would this additional purchase have had on Mydeco's net income in years 2020-2023?</t>
  </si>
  <si>
    <t>See Table 2.5 showing financial statement data and stock price data for Mydeco Corp.  Suppose Mydeco's costs and expenses had been the same fraction of revenues in 2020-2023 as they were in 2019.  What would Mydeco's EPS have been each year in this case?</t>
  </si>
  <si>
    <t>Suppose that in 2023, Global launched an aggressive marketing campaign that boosted sales by 15%. However, their operating margin fell from 5.57% to 4.50%. Suppose that they have no other income, interest expenses are unchanged, and taxes are the same percentage of pretax income as in 2019.</t>
  </si>
  <si>
    <t>What is Global’s EBIT in 2023?</t>
  </si>
  <si>
    <t>What is Global’s income in 2023?</t>
  </si>
  <si>
    <t>If Global’s P/E ratio and number of shares outstanding remains unchanged, what is Global’s share price in 2023?</t>
  </si>
  <si>
    <t>For 2021, Walmart and Target had the following information (all values are in millions of dollars):</t>
  </si>
  <si>
    <t>Walmart is managing Inventory better, while Target is managing AR better</t>
  </si>
  <si>
    <t>In January 2022, United Airlines (UAL) had a market capitalization of $14.3 billion, debt of $39.4 billion, and cash of $18.4 billion.  United Airlines had revenues of $24.6 billion.  Southwest Airlines (LUV) had a market capitalization of $26.1 billion, debt of $12.3 billion, cash of $15.5 billion, and revenues of $15.8 billion.</t>
  </si>
  <si>
    <t>2019-2023 Financial Statement Data and Stock Price Data for Mydeco Corp.</t>
  </si>
  <si>
    <t>What change in the book value of the company's equity took place at the end of 2021?</t>
  </si>
  <si>
    <t>Find the company's other financial statements from that time online.  What was the cause of the change to the company's book value of equity at the end of 2021?</t>
  </si>
  <si>
    <t>Does the company's book value of equity in 2022 imply that the firm is unprofitable?  Explain.</t>
  </si>
  <si>
    <t>2023 (old) P/E ratio</t>
  </si>
  <si>
    <t>2023 Share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</si>
</sst>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_);\(&quot;$&quot;#,##0\)"/>
    <numFmt numFmtId="6" formatCode="&quot;$&quot;#,##0_);[Red]\(&quot;$&quot;#,##0\)"/>
    <numFmt numFmtId="7" formatCode="&quot;$&quot;#,##0.00_);\(&quot;$&quot;#,##0.00\)"/>
    <numFmt numFmtId="8" formatCode="&quot;$&quot;#,##0.00_);[Red]\(&quot;$&quot;#,##0.00\)"/>
    <numFmt numFmtId="164" formatCode="0.0"/>
    <numFmt numFmtId="165" formatCode="0.0_);[Red]\(0.0\)"/>
    <numFmt numFmtId="166" formatCode="0.00_);[Red]\(0.00\)"/>
    <numFmt numFmtId="167" formatCode="&quot;$&quot;#,##0.00"/>
    <numFmt numFmtId="168" formatCode="&quot;$&quot;#,##0"/>
    <numFmt numFmtId="169" formatCode="0.000%"/>
    <numFmt numFmtId="170" formatCode="#,##0.0_);\(#,##0.0\)"/>
    <numFmt numFmtId="171" formatCode="#,##0.000_);\(#,##0.000\)"/>
  </numFmts>
  <fonts count="29" x14ac:knownFonts="1">
    <font>
      <sz val="10"/>
      <name val="Arial"/>
    </font>
    <font>
      <sz val="10"/>
      <name val="Arial"/>
      <family val="2"/>
    </font>
    <font>
      <u/>
      <sz val="10"/>
      <color indexed="12"/>
      <name val="Arial"/>
      <family val="2"/>
    </font>
    <font>
      <b/>
      <sz val="10"/>
      <name val="Arial"/>
      <family val="2"/>
    </font>
    <font>
      <sz val="8"/>
      <name val="Arial"/>
      <family val="2"/>
    </font>
    <font>
      <sz val="10"/>
      <name val="Arial"/>
      <family val="2"/>
    </font>
    <font>
      <b/>
      <sz val="14"/>
      <color indexed="9"/>
      <name val="Times New Roman"/>
      <family val="1"/>
    </font>
    <font>
      <sz val="14"/>
      <name val="Times New Roman"/>
      <family val="1"/>
    </font>
    <font>
      <b/>
      <sz val="14"/>
      <color indexed="18"/>
      <name val="Times New Roman"/>
      <family val="1"/>
    </font>
    <font>
      <b/>
      <sz val="14"/>
      <name val="Times New Roman"/>
      <family val="1"/>
    </font>
    <font>
      <sz val="14"/>
      <color indexed="18"/>
      <name val="Times New Roman"/>
      <family val="1"/>
    </font>
    <font>
      <sz val="14"/>
      <color indexed="17"/>
      <name val="Times New Roman"/>
      <family val="1"/>
    </font>
    <font>
      <b/>
      <sz val="14"/>
      <name val="Arial"/>
      <family val="2"/>
    </font>
    <font>
      <sz val="10"/>
      <name val="Arial"/>
      <family val="2"/>
    </font>
    <font>
      <b/>
      <sz val="14"/>
      <color indexed="9"/>
      <name val="Times New Roman"/>
      <family val="1"/>
    </font>
    <font>
      <sz val="14"/>
      <color indexed="17"/>
      <name val="Times New Roman"/>
      <family val="1"/>
    </font>
    <font>
      <b/>
      <sz val="14"/>
      <color indexed="18"/>
      <name val="Times New Roman"/>
      <family val="1"/>
    </font>
    <font>
      <sz val="11"/>
      <name val="Arial"/>
      <family val="2"/>
    </font>
    <font>
      <u/>
      <sz val="14"/>
      <color indexed="12"/>
      <name val="Arial"/>
      <family val="2"/>
    </font>
    <font>
      <sz val="7.5"/>
      <name val="Arial"/>
      <family val="2"/>
    </font>
    <font>
      <u/>
      <sz val="12"/>
      <color indexed="12"/>
      <name val="Times New Roman"/>
      <family val="1"/>
    </font>
    <font>
      <sz val="11"/>
      <color rgb="FF0000FF"/>
      <name val="Arial"/>
      <family val="2"/>
    </font>
    <font>
      <sz val="14"/>
      <color theme="0"/>
      <name val="Times New Roman"/>
      <family val="1"/>
    </font>
    <font>
      <sz val="7.5"/>
      <color rgb="FF000000"/>
      <name val="Arial"/>
      <family val="2"/>
    </font>
    <font>
      <b/>
      <sz val="12"/>
      <name val="Times New Roman"/>
      <family val="1"/>
    </font>
    <font>
      <b/>
      <u/>
      <sz val="12"/>
      <name val="Times New Roman"/>
      <family val="1"/>
    </font>
    <font>
      <u/>
      <sz val="12"/>
      <color indexed="12"/>
      <name val="Arial"/>
      <family val="2"/>
    </font>
    <font>
      <u/>
      <sz val="10"/>
      <color indexed="12"/>
      <name val="Arial"/>
      <family val="2"/>
    </font>
    <font>
      <u/>
      <sz val="10"/>
      <color theme="11"/>
      <name val="Arial"/>
      <family val="2"/>
    </font>
  </fonts>
  <fills count="8">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8"/>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s>
  <borders count="42">
    <border>
      <left/>
      <right/>
      <top/>
      <bottom/>
      <diagonal/>
    </border>
    <border>
      <left/>
      <right/>
      <top/>
      <bottom style="medium">
        <color indexed="49"/>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medium">
        <color auto="1"/>
      </left>
      <right/>
      <top/>
      <bottom/>
      <diagonal/>
    </border>
    <border>
      <left/>
      <right/>
      <top/>
      <bottom style="medium">
        <color auto="1"/>
      </bottom>
      <diagonal/>
    </border>
    <border>
      <left style="medium">
        <color auto="1"/>
      </left>
      <right/>
      <top style="medium">
        <color auto="1"/>
      </top>
      <bottom style="medium">
        <color indexed="49"/>
      </bottom>
      <diagonal/>
    </border>
    <border>
      <left/>
      <right/>
      <top style="medium">
        <color auto="1"/>
      </top>
      <bottom style="medium">
        <color indexed="49"/>
      </bottom>
      <diagonal/>
    </border>
    <border>
      <left/>
      <right style="medium">
        <color auto="1"/>
      </right>
      <top style="medium">
        <color auto="1"/>
      </top>
      <bottom style="medium">
        <color indexed="40"/>
      </bottom>
      <diagonal/>
    </border>
    <border>
      <left style="medium">
        <color auto="1"/>
      </left>
      <right/>
      <top/>
      <bottom style="medium">
        <color indexed="49"/>
      </bottom>
      <diagonal/>
    </border>
    <border>
      <left/>
      <right style="medium">
        <color auto="1"/>
      </right>
      <top/>
      <bottom style="medium">
        <color indexed="40"/>
      </bottom>
      <diagonal/>
    </border>
    <border>
      <left style="medium">
        <color auto="1"/>
      </left>
      <right/>
      <top/>
      <bottom style="medium">
        <color auto="1"/>
      </bottom>
      <diagonal/>
    </border>
    <border>
      <left/>
      <right style="medium">
        <color auto="1"/>
      </right>
      <top/>
      <bottom style="medium">
        <color auto="1"/>
      </bottom>
      <diagonal/>
    </border>
    <border>
      <left/>
      <right style="medium">
        <color auto="1"/>
      </right>
      <top style="medium">
        <color auto="1"/>
      </top>
      <bottom style="medium">
        <color indexed="49"/>
      </bottom>
      <diagonal/>
    </border>
    <border>
      <left/>
      <right style="medium">
        <color auto="1"/>
      </right>
      <top/>
      <bottom style="medium">
        <color indexed="49"/>
      </bottom>
      <diagonal/>
    </border>
    <border>
      <left/>
      <right/>
      <top style="medium">
        <color auto="1"/>
      </top>
      <bottom/>
      <diagonal/>
    </border>
    <border>
      <left style="thin">
        <color auto="1"/>
      </left>
      <right/>
      <top style="thin">
        <color auto="1"/>
      </top>
      <bottom/>
      <diagonal/>
    </border>
    <border>
      <left/>
      <right/>
      <top style="thin">
        <color auto="1"/>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rgb="FF003399"/>
      </bottom>
      <diagonal/>
    </border>
    <border>
      <left/>
      <right/>
      <top/>
      <bottom style="thick">
        <color rgb="FF003399"/>
      </bottom>
      <diagonal/>
    </border>
    <border>
      <left style="thick">
        <color auto="1"/>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n">
        <color auto="1"/>
      </left>
      <right/>
      <top/>
      <bottom style="thick">
        <color auto="1"/>
      </bottom>
      <diagonal/>
    </border>
    <border>
      <left/>
      <right/>
      <top style="thin">
        <color auto="1"/>
      </top>
      <bottom style="double">
        <color auto="1"/>
      </bottom>
      <diagonal/>
    </border>
    <border>
      <left/>
      <right style="thick">
        <color auto="1"/>
      </right>
      <top style="thin">
        <color auto="1"/>
      </top>
      <bottom style="double">
        <color auto="1"/>
      </bottom>
      <diagonal/>
    </border>
    <border>
      <left style="thick">
        <color auto="1"/>
      </left>
      <right/>
      <top style="thick">
        <color auto="1"/>
      </top>
      <bottom style="thin">
        <color auto="1"/>
      </bottom>
      <diagonal/>
    </border>
    <border>
      <left/>
      <right/>
      <top style="thick">
        <color auto="1"/>
      </top>
      <bottom style="thin">
        <color auto="1"/>
      </bottom>
      <diagonal/>
    </border>
  </borders>
  <cellStyleXfs count="14">
    <xf numFmtId="0" fontId="0" fillId="0" borderId="0">
      <alignment vertical="top"/>
    </xf>
    <xf numFmtId="8" fontId="5" fillId="0" borderId="0">
      <alignment vertical="top"/>
    </xf>
    <xf numFmtId="0" fontId="2" fillId="0" borderId="0" applyNumberFormat="0" applyFill="0" applyBorder="0" applyAlignment="0" applyProtection="0">
      <alignment vertical="top"/>
      <protection locked="0"/>
    </xf>
    <xf numFmtId="0" fontId="13" fillId="0" borderId="0">
      <alignment vertical="top"/>
    </xf>
    <xf numFmtId="8" fontId="13" fillId="0" borderId="0">
      <alignment vertical="top"/>
    </xf>
    <xf numFmtId="0" fontId="27" fillId="0" borderId="0" applyNumberFormat="0" applyFill="0" applyBorder="0" applyAlignment="0" applyProtection="0">
      <alignment vertical="top"/>
      <protection locked="0"/>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xf numFmtId="0" fontId="28" fillId="0" borderId="0" applyNumberFormat="0" applyFill="0" applyBorder="0" applyAlignment="0" applyProtection="0">
      <alignment vertical="top"/>
    </xf>
  </cellStyleXfs>
  <cellXfs count="225">
    <xf numFmtId="0" fontId="0" fillId="0" borderId="0" xfId="0">
      <alignment vertical="top"/>
    </xf>
    <xf numFmtId="0" fontId="7" fillId="2" borderId="2" xfId="0" applyFont="1" applyFill="1" applyBorder="1" applyAlignment="1"/>
    <xf numFmtId="0" fontId="7" fillId="2" borderId="3" xfId="0" applyFont="1" applyFill="1" applyBorder="1" applyAlignment="1"/>
    <xf numFmtId="0" fontId="7" fillId="2" borderId="4" xfId="0" applyFont="1" applyFill="1" applyBorder="1" applyAlignment="1"/>
    <xf numFmtId="0" fontId="7" fillId="0" borderId="0" xfId="0" applyFont="1" applyAlignment="1"/>
    <xf numFmtId="0" fontId="7" fillId="2" borderId="5" xfId="0" applyFont="1" applyFill="1" applyBorder="1" applyAlignment="1"/>
    <xf numFmtId="0" fontId="6" fillId="3" borderId="0" xfId="0" applyFont="1" applyFill="1" applyAlignment="1"/>
    <xf numFmtId="0" fontId="7" fillId="3" borderId="0" xfId="0" applyFont="1" applyFill="1" applyAlignment="1"/>
    <xf numFmtId="0" fontId="7" fillId="2" borderId="6" xfId="0" applyFont="1" applyFill="1" applyBorder="1" applyAlignment="1"/>
    <xf numFmtId="0" fontId="7" fillId="2" borderId="0" xfId="0" applyFont="1" applyFill="1" applyAlignment="1"/>
    <xf numFmtId="0" fontId="7" fillId="2" borderId="6" xfId="0" applyFont="1" applyFill="1" applyBorder="1" applyAlignment="1" applyProtection="1">
      <protection locked="0"/>
    </xf>
    <xf numFmtId="0" fontId="7" fillId="0" borderId="0" xfId="0" applyFont="1" applyAlignment="1" applyProtection="1">
      <protection locked="0"/>
    </xf>
    <xf numFmtId="0" fontId="7" fillId="2" borderId="0" xfId="0" applyFont="1" applyFill="1" applyAlignment="1">
      <alignment wrapText="1"/>
    </xf>
    <xf numFmtId="0" fontId="9" fillId="2" borderId="0" xfId="0" applyFont="1" applyFill="1" applyAlignment="1"/>
    <xf numFmtId="0" fontId="9" fillId="2" borderId="0" xfId="0" applyFont="1" applyFill="1" applyAlignment="1">
      <alignment horizontal="right"/>
    </xf>
    <xf numFmtId="0" fontId="0" fillId="2" borderId="0" xfId="0" applyFill="1">
      <alignment vertical="top"/>
    </xf>
    <xf numFmtId="166" fontId="0" fillId="2" borderId="0" xfId="0" applyNumberFormat="1" applyFill="1">
      <alignment vertical="top"/>
    </xf>
    <xf numFmtId="0" fontId="0" fillId="2" borderId="5" xfId="0" applyFill="1" applyBorder="1">
      <alignment vertical="top"/>
    </xf>
    <xf numFmtId="0" fontId="0" fillId="2" borderId="7" xfId="0" applyFill="1" applyBorder="1">
      <alignment vertical="top"/>
    </xf>
    <xf numFmtId="0" fontId="0" fillId="2" borderId="8" xfId="0" applyFill="1" applyBorder="1">
      <alignment vertical="top"/>
    </xf>
    <xf numFmtId="0" fontId="7" fillId="2" borderId="8" xfId="0" applyFont="1" applyFill="1" applyBorder="1" applyAlignment="1"/>
    <xf numFmtId="0" fontId="7" fillId="2" borderId="9" xfId="0" applyFont="1" applyFill="1" applyBorder="1" applyAlignment="1"/>
    <xf numFmtId="0" fontId="3" fillId="2" borderId="0" xfId="0" applyFont="1" applyFill="1">
      <alignment vertical="top"/>
    </xf>
    <xf numFmtId="0" fontId="0" fillId="2" borderId="6" xfId="0" applyFill="1" applyBorder="1">
      <alignment vertical="top"/>
    </xf>
    <xf numFmtId="0" fontId="0" fillId="2" borderId="9" xfId="0" applyFill="1" applyBorder="1">
      <alignment vertical="top"/>
    </xf>
    <xf numFmtId="0" fontId="7" fillId="0" borderId="0" xfId="0" applyFont="1" applyAlignment="1">
      <alignment horizontal="right" vertical="top"/>
    </xf>
    <xf numFmtId="0" fontId="1" fillId="2" borderId="5" xfId="0" applyFont="1" applyFill="1" applyBorder="1">
      <alignment vertical="top"/>
    </xf>
    <xf numFmtId="0" fontId="1" fillId="2" borderId="0" xfId="0" applyFont="1" applyFill="1">
      <alignment vertical="top"/>
    </xf>
    <xf numFmtId="166" fontId="1" fillId="2" borderId="0" xfId="0" applyNumberFormat="1" applyFont="1" applyFill="1">
      <alignment vertical="top"/>
    </xf>
    <xf numFmtId="0" fontId="7" fillId="2" borderId="0" xfId="0" quotePrefix="1" applyFont="1" applyFill="1" applyAlignment="1"/>
    <xf numFmtId="5" fontId="11" fillId="2" borderId="10" xfId="0" applyNumberFormat="1" applyFont="1" applyFill="1" applyBorder="1">
      <alignment vertical="top"/>
    </xf>
    <xf numFmtId="166" fontId="7" fillId="2" borderId="0" xfId="0" applyNumberFormat="1" applyFont="1" applyFill="1">
      <alignment vertical="top"/>
    </xf>
    <xf numFmtId="0" fontId="7" fillId="2" borderId="0" xfId="0" applyFont="1" applyFill="1" applyAlignment="1">
      <alignment horizontal="center"/>
    </xf>
    <xf numFmtId="0" fontId="9" fillId="2" borderId="0" xfId="0" applyFont="1" applyFill="1" applyAlignment="1">
      <alignment horizontal="right" vertical="top"/>
    </xf>
    <xf numFmtId="169" fontId="11" fillId="2" borderId="10" xfId="0" applyNumberFormat="1" applyFont="1" applyFill="1" applyBorder="1">
      <alignment vertical="top"/>
    </xf>
    <xf numFmtId="0" fontId="1" fillId="0" borderId="0" xfId="0" applyFont="1">
      <alignment vertical="top"/>
    </xf>
    <xf numFmtId="0" fontId="1" fillId="2" borderId="0" xfId="0" applyFont="1" applyFill="1" applyAlignment="1">
      <alignment horizontal="right" vertical="top"/>
    </xf>
    <xf numFmtId="0" fontId="1" fillId="2" borderId="7" xfId="0" applyFont="1" applyFill="1" applyBorder="1">
      <alignment vertical="top"/>
    </xf>
    <xf numFmtId="0" fontId="1" fillId="2" borderId="8" xfId="0" applyFont="1" applyFill="1" applyBorder="1">
      <alignment vertical="top"/>
    </xf>
    <xf numFmtId="0" fontId="7" fillId="2" borderId="0" xfId="0" applyFont="1" applyFill="1">
      <alignment vertical="top"/>
    </xf>
    <xf numFmtId="0" fontId="7" fillId="2" borderId="0" xfId="0" applyFont="1" applyFill="1" applyAlignment="1">
      <alignment vertical="top" wrapText="1"/>
    </xf>
    <xf numFmtId="0" fontId="7" fillId="2" borderId="6" xfId="0" applyFont="1" applyFill="1" applyBorder="1">
      <alignment vertical="top"/>
    </xf>
    <xf numFmtId="5" fontId="11" fillId="2" borderId="13" xfId="0" applyNumberFormat="1" applyFont="1" applyFill="1" applyBorder="1">
      <alignment vertical="top"/>
    </xf>
    <xf numFmtId="169" fontId="11" fillId="2" borderId="13" xfId="0" applyNumberFormat="1" applyFont="1" applyFill="1" applyBorder="1">
      <alignment vertical="top"/>
    </xf>
    <xf numFmtId="168" fontId="11" fillId="2" borderId="10" xfId="0" applyNumberFormat="1" applyFont="1" applyFill="1" applyBorder="1">
      <alignment vertical="top"/>
    </xf>
    <xf numFmtId="1" fontId="7" fillId="0" borderId="0" xfId="0" applyNumberFormat="1" applyFont="1" applyAlignment="1">
      <alignment horizontal="center" vertical="top"/>
    </xf>
    <xf numFmtId="0" fontId="0" fillId="2" borderId="0" xfId="0" applyFill="1" applyAlignment="1"/>
    <xf numFmtId="0" fontId="12" fillId="2" borderId="0" xfId="0" applyFont="1" applyFill="1" applyAlignment="1"/>
    <xf numFmtId="0" fontId="0" fillId="2" borderId="14" xfId="0" applyFill="1" applyBorder="1" applyAlignment="1"/>
    <xf numFmtId="0" fontId="0" fillId="2" borderId="15" xfId="0" applyFill="1" applyBorder="1" applyAlignment="1"/>
    <xf numFmtId="0" fontId="0" fillId="2" borderId="16" xfId="0" applyFill="1" applyBorder="1" applyAlignment="1"/>
    <xf numFmtId="0" fontId="3" fillId="2" borderId="17" xfId="0" applyFont="1" applyFill="1" applyBorder="1" applyAlignment="1"/>
    <xf numFmtId="0" fontId="3" fillId="2" borderId="18" xfId="0" applyFont="1" applyFill="1" applyBorder="1" applyAlignment="1">
      <alignment horizontal="right"/>
    </xf>
    <xf numFmtId="0" fontId="3" fillId="2" borderId="19" xfId="0" applyFont="1" applyFill="1" applyBorder="1" applyAlignment="1">
      <alignment horizontal="right"/>
    </xf>
    <xf numFmtId="0" fontId="3" fillId="2" borderId="15" xfId="0" applyFont="1" applyFill="1" applyBorder="1" applyAlignment="1"/>
    <xf numFmtId="37" fontId="3" fillId="2" borderId="0" xfId="0" applyNumberFormat="1" applyFont="1" applyFill="1" applyAlignment="1"/>
    <xf numFmtId="3" fontId="3" fillId="2" borderId="14" xfId="0" applyNumberFormat="1" applyFont="1" applyFill="1" applyBorder="1" applyAlignment="1"/>
    <xf numFmtId="37" fontId="0" fillId="2" borderId="0" xfId="0" applyNumberFormat="1" applyFill="1" applyAlignment="1"/>
    <xf numFmtId="0" fontId="5" fillId="2" borderId="15" xfId="0" applyFont="1" applyFill="1" applyBorder="1" applyAlignment="1"/>
    <xf numFmtId="3" fontId="0" fillId="2" borderId="14" xfId="0" applyNumberFormat="1" applyFill="1" applyBorder="1" applyAlignment="1"/>
    <xf numFmtId="37" fontId="0" fillId="2" borderId="14" xfId="0" applyNumberFormat="1" applyFill="1" applyBorder="1" applyAlignment="1"/>
    <xf numFmtId="0" fontId="5" fillId="2" borderId="20" xfId="0" applyFont="1" applyFill="1" applyBorder="1" applyAlignment="1"/>
    <xf numFmtId="37" fontId="0" fillId="2" borderId="1" xfId="0" applyNumberFormat="1" applyFill="1" applyBorder="1" applyAlignment="1"/>
    <xf numFmtId="37" fontId="0" fillId="2" borderId="21" xfId="0" applyNumberFormat="1" applyFill="1" applyBorder="1" applyAlignment="1"/>
    <xf numFmtId="3" fontId="0" fillId="2" borderId="21" xfId="0" applyNumberFormat="1" applyFill="1" applyBorder="1" applyAlignment="1"/>
    <xf numFmtId="37" fontId="3" fillId="2" borderId="14" xfId="0" applyNumberFormat="1" applyFont="1" applyFill="1" applyBorder="1" applyAlignment="1"/>
    <xf numFmtId="6" fontId="3" fillId="2" borderId="14" xfId="0" applyNumberFormat="1" applyFont="1" applyFill="1" applyBorder="1" applyAlignment="1"/>
    <xf numFmtId="0" fontId="0" fillId="2" borderId="22" xfId="0" applyFill="1" applyBorder="1" applyAlignment="1"/>
    <xf numFmtId="0" fontId="0" fillId="2" borderId="23" xfId="0" applyFill="1" applyBorder="1" applyAlignment="1"/>
    <xf numFmtId="3" fontId="0" fillId="2" borderId="0" xfId="0" applyNumberFormat="1" applyFill="1" applyAlignment="1"/>
    <xf numFmtId="0" fontId="0" fillId="2" borderId="20" xfId="0" applyFill="1" applyBorder="1" applyAlignment="1"/>
    <xf numFmtId="3" fontId="0" fillId="2" borderId="1" xfId="0" applyNumberFormat="1" applyFill="1" applyBorder="1" applyAlignment="1"/>
    <xf numFmtId="3" fontId="0" fillId="2" borderId="25" xfId="0" applyNumberFormat="1" applyFill="1" applyBorder="1" applyAlignment="1"/>
    <xf numFmtId="3" fontId="3" fillId="2" borderId="0" xfId="0" applyNumberFormat="1" applyFont="1" applyFill="1" applyAlignment="1"/>
    <xf numFmtId="0" fontId="3" fillId="2" borderId="22" xfId="0" applyFont="1" applyFill="1" applyBorder="1" applyAlignment="1"/>
    <xf numFmtId="3" fontId="3" fillId="2" borderId="16" xfId="0" applyNumberFormat="1" applyFont="1" applyFill="1" applyBorder="1" applyAlignment="1"/>
    <xf numFmtId="3" fontId="3" fillId="2" borderId="23" xfId="0" applyNumberFormat="1" applyFont="1" applyFill="1" applyBorder="1" applyAlignment="1"/>
    <xf numFmtId="0" fontId="9" fillId="0" borderId="0" xfId="0" applyFont="1">
      <alignment vertical="top"/>
    </xf>
    <xf numFmtId="0" fontId="2" fillId="2" borderId="6" xfId="2" applyFill="1" applyBorder="1" applyAlignment="1" applyProtection="1"/>
    <xf numFmtId="0" fontId="7" fillId="2" borderId="0" xfId="0" applyFont="1" applyFill="1" applyAlignment="1">
      <alignment horizontal="left" vertical="center" wrapText="1"/>
    </xf>
    <xf numFmtId="0" fontId="7" fillId="2" borderId="0" xfId="0" applyFont="1" applyFill="1" applyAlignment="1">
      <alignment horizontal="left" vertical="top" wrapText="1"/>
    </xf>
    <xf numFmtId="6" fontId="8" fillId="2" borderId="10" xfId="0" applyNumberFormat="1" applyFont="1" applyFill="1" applyBorder="1" applyAlignment="1"/>
    <xf numFmtId="0" fontId="9" fillId="2" borderId="6" xfId="0" applyFont="1" applyFill="1" applyBorder="1" applyAlignment="1"/>
    <xf numFmtId="39" fontId="11" fillId="2" borderId="10" xfId="0" applyNumberFormat="1" applyFont="1" applyFill="1" applyBorder="1">
      <alignment vertical="top"/>
    </xf>
    <xf numFmtId="6" fontId="8" fillId="2" borderId="0" xfId="0" applyNumberFormat="1" applyFont="1" applyFill="1" applyAlignment="1"/>
    <xf numFmtId="39" fontId="11" fillId="2" borderId="0" xfId="0" applyNumberFormat="1" applyFont="1" applyFill="1">
      <alignment vertical="top"/>
    </xf>
    <xf numFmtId="0" fontId="7" fillId="2" borderId="0" xfId="0" applyFont="1" applyFill="1" applyAlignment="1">
      <alignment horizontal="right" vertical="top"/>
    </xf>
    <xf numFmtId="0" fontId="7" fillId="2" borderId="0" xfId="0" applyFont="1" applyFill="1" applyAlignment="1">
      <alignment vertical="center"/>
    </xf>
    <xf numFmtId="0" fontId="9" fillId="2" borderId="0" xfId="0" applyFont="1" applyFill="1" applyAlignment="1">
      <alignment horizontal="right" vertical="center"/>
    </xf>
    <xf numFmtId="10" fontId="10" fillId="2" borderId="0" xfId="0" applyNumberFormat="1" applyFont="1" applyFill="1">
      <alignment vertical="top"/>
    </xf>
    <xf numFmtId="166" fontId="13" fillId="2" borderId="0" xfId="0" applyNumberFormat="1" applyFont="1" applyFill="1">
      <alignment vertical="top"/>
    </xf>
    <xf numFmtId="0" fontId="13" fillId="2" borderId="0" xfId="0" applyFont="1" applyFill="1">
      <alignment vertical="top"/>
    </xf>
    <xf numFmtId="0" fontId="13" fillId="2" borderId="5" xfId="0" applyFont="1" applyFill="1" applyBorder="1">
      <alignment vertical="top"/>
    </xf>
    <xf numFmtId="170" fontId="10" fillId="2" borderId="0" xfId="0" applyNumberFormat="1" applyFont="1" applyFill="1">
      <alignment vertical="top"/>
    </xf>
    <xf numFmtId="2" fontId="10" fillId="2" borderId="0" xfId="0" applyNumberFormat="1" applyFont="1" applyFill="1">
      <alignment vertical="top"/>
    </xf>
    <xf numFmtId="167" fontId="10" fillId="2" borderId="0" xfId="0" applyNumberFormat="1" applyFont="1" applyFill="1">
      <alignment vertical="top"/>
    </xf>
    <xf numFmtId="169" fontId="10" fillId="2" borderId="0" xfId="0" applyNumberFormat="1" applyFont="1" applyFill="1">
      <alignment vertical="top"/>
    </xf>
    <xf numFmtId="0" fontId="14" fillId="3" borderId="0" xfId="0" applyFont="1" applyFill="1" applyAlignment="1"/>
    <xf numFmtId="8" fontId="17" fillId="0" borderId="0" xfId="1" applyFont="1">
      <alignment vertical="top"/>
    </xf>
    <xf numFmtId="165" fontId="21" fillId="2" borderId="0" xfId="0" applyNumberFormat="1" applyFont="1" applyFill="1">
      <alignment vertical="top"/>
    </xf>
    <xf numFmtId="164" fontId="7" fillId="2" borderId="0" xfId="0" applyNumberFormat="1" applyFont="1" applyFill="1">
      <alignment vertical="top"/>
    </xf>
    <xf numFmtId="0" fontId="13" fillId="0" borderId="0" xfId="3">
      <alignment vertical="top"/>
    </xf>
    <xf numFmtId="0" fontId="13" fillId="6" borderId="15" xfId="3" applyFill="1" applyBorder="1">
      <alignment vertical="top"/>
    </xf>
    <xf numFmtId="0" fontId="13" fillId="6" borderId="0" xfId="3" applyFill="1">
      <alignment vertical="top"/>
    </xf>
    <xf numFmtId="0" fontId="13" fillId="6" borderId="14" xfId="3" applyFill="1" applyBorder="1">
      <alignment vertical="top"/>
    </xf>
    <xf numFmtId="8" fontId="13" fillId="6" borderId="0" xfId="3" applyNumberFormat="1" applyFill="1">
      <alignment vertical="top"/>
    </xf>
    <xf numFmtId="0" fontId="13" fillId="7" borderId="15" xfId="3" applyFill="1" applyBorder="1">
      <alignment vertical="top"/>
    </xf>
    <xf numFmtId="0" fontId="13" fillId="6" borderId="22" xfId="3" applyFill="1" applyBorder="1">
      <alignment vertical="top"/>
    </xf>
    <xf numFmtId="8" fontId="13" fillId="6" borderId="16" xfId="3" applyNumberFormat="1" applyFill="1" applyBorder="1">
      <alignment vertical="top"/>
    </xf>
    <xf numFmtId="8" fontId="13" fillId="6" borderId="23" xfId="3" applyNumberFormat="1" applyFill="1" applyBorder="1">
      <alignment vertical="top"/>
    </xf>
    <xf numFmtId="0" fontId="7" fillId="2" borderId="9" xfId="3" applyFont="1" applyFill="1" applyBorder="1" applyAlignment="1"/>
    <xf numFmtId="0" fontId="7" fillId="2" borderId="8" xfId="3" applyFont="1" applyFill="1" applyBorder="1" applyAlignment="1"/>
    <xf numFmtId="0" fontId="13" fillId="2" borderId="8" xfId="3" applyFill="1" applyBorder="1">
      <alignment vertical="top"/>
    </xf>
    <xf numFmtId="0" fontId="13" fillId="2" borderId="7" xfId="3" applyFill="1" applyBorder="1">
      <alignment vertical="top"/>
    </xf>
    <xf numFmtId="0" fontId="7" fillId="2" borderId="6" xfId="3" applyFont="1" applyFill="1" applyBorder="1" applyAlignment="1"/>
    <xf numFmtId="167" fontId="13" fillId="2" borderId="0" xfId="3" applyNumberFormat="1" applyFill="1">
      <alignment vertical="top"/>
    </xf>
    <xf numFmtId="7" fontId="15" fillId="2" borderId="10" xfId="3" applyNumberFormat="1" applyFont="1" applyFill="1" applyBorder="1">
      <alignment vertical="top"/>
    </xf>
    <xf numFmtId="0" fontId="7" fillId="2" borderId="0" xfId="3" applyFont="1" applyFill="1" applyAlignment="1"/>
    <xf numFmtId="0" fontId="13" fillId="2" borderId="0" xfId="3" applyFill="1">
      <alignment vertical="top"/>
    </xf>
    <xf numFmtId="0" fontId="13" fillId="2" borderId="5" xfId="3" applyFill="1" applyBorder="1">
      <alignment vertical="top"/>
    </xf>
    <xf numFmtId="39" fontId="10" fillId="2" borderId="0" xfId="3" applyNumberFormat="1" applyFont="1" applyFill="1">
      <alignment vertical="top"/>
    </xf>
    <xf numFmtId="0" fontId="9" fillId="2" borderId="0" xfId="3" applyFont="1" applyFill="1" applyAlignment="1">
      <alignment horizontal="right"/>
    </xf>
    <xf numFmtId="166" fontId="3" fillId="2" borderId="0" xfId="3" applyNumberFormat="1" applyFont="1" applyFill="1">
      <alignment vertical="top"/>
    </xf>
    <xf numFmtId="39" fontId="15" fillId="2" borderId="10" xfId="3" applyNumberFormat="1" applyFont="1" applyFill="1" applyBorder="1">
      <alignment vertical="top"/>
    </xf>
    <xf numFmtId="0" fontId="13" fillId="2" borderId="0" xfId="3" applyFill="1" applyAlignment="1">
      <alignment horizontal="right" vertical="top"/>
    </xf>
    <xf numFmtId="166" fontId="13" fillId="2" borderId="0" xfId="3" applyNumberFormat="1" applyFill="1">
      <alignment vertical="top"/>
    </xf>
    <xf numFmtId="40" fontId="10" fillId="2" borderId="0" xfId="3" applyNumberFormat="1" applyFont="1" applyFill="1">
      <alignment vertical="top"/>
    </xf>
    <xf numFmtId="0" fontId="3" fillId="2" borderId="0" xfId="3" applyFont="1" applyFill="1">
      <alignment vertical="top"/>
    </xf>
    <xf numFmtId="171" fontId="10" fillId="2" borderId="0" xfId="3" applyNumberFormat="1" applyFont="1" applyFill="1">
      <alignment vertical="top"/>
    </xf>
    <xf numFmtId="10" fontId="16" fillId="2" borderId="10" xfId="3" applyNumberFormat="1" applyFont="1" applyFill="1" applyBorder="1" applyAlignment="1"/>
    <xf numFmtId="0" fontId="9" fillId="2" borderId="0" xfId="3" applyFont="1" applyFill="1" applyAlignment="1"/>
    <xf numFmtId="0" fontId="7" fillId="4" borderId="0" xfId="3" applyFont="1" applyFill="1" applyAlignment="1"/>
    <xf numFmtId="0" fontId="7" fillId="0" borderId="0" xfId="3" applyFont="1" applyAlignment="1"/>
    <xf numFmtId="0" fontId="7" fillId="0" borderId="0" xfId="3" applyFont="1" applyAlignment="1" applyProtection="1">
      <protection locked="0"/>
    </xf>
    <xf numFmtId="0" fontId="0" fillId="0" borderId="0" xfId="0" applyAlignment="1"/>
    <xf numFmtId="0" fontId="13" fillId="0" borderId="0" xfId="0" applyFont="1" applyAlignment="1">
      <alignment vertical="center" wrapText="1"/>
    </xf>
    <xf numFmtId="0" fontId="26" fillId="0" borderId="0" xfId="2" applyFont="1" applyProtection="1">
      <alignment vertical="top"/>
    </xf>
    <xf numFmtId="0" fontId="14" fillId="3" borderId="0" xfId="0" applyFont="1" applyFill="1" applyAlignment="1">
      <alignment horizontal="left"/>
    </xf>
    <xf numFmtId="0" fontId="7" fillId="0" borderId="0" xfId="3" applyFont="1" applyAlignment="1">
      <alignment horizontal="right" vertical="top"/>
    </xf>
    <xf numFmtId="0" fontId="7" fillId="2" borderId="5" xfId="3" applyFont="1" applyFill="1" applyBorder="1" applyAlignment="1"/>
    <xf numFmtId="0" fontId="7" fillId="2" borderId="0" xfId="3" applyFont="1" applyFill="1" applyAlignment="1">
      <alignment wrapText="1"/>
    </xf>
    <xf numFmtId="0" fontId="7" fillId="2" borderId="6" xfId="3" applyFont="1" applyFill="1" applyBorder="1" applyAlignment="1" applyProtection="1">
      <protection locked="0"/>
    </xf>
    <xf numFmtId="0" fontId="7" fillId="3" borderId="0" xfId="3" applyFont="1" applyFill="1" applyAlignment="1"/>
    <xf numFmtId="0" fontId="7" fillId="2" borderId="4" xfId="3" applyFont="1" applyFill="1" applyBorder="1" applyAlignment="1"/>
    <xf numFmtId="0" fontId="7" fillId="2" borderId="3" xfId="3" applyFont="1" applyFill="1" applyBorder="1" applyAlignment="1"/>
    <xf numFmtId="0" fontId="7" fillId="2" borderId="2" xfId="3" applyFont="1" applyFill="1" applyBorder="1" applyAlignment="1"/>
    <xf numFmtId="6" fontId="16" fillId="2" borderId="10" xfId="0" applyNumberFormat="1" applyFont="1" applyFill="1" applyBorder="1" applyAlignment="1"/>
    <xf numFmtId="6" fontId="16" fillId="2" borderId="0" xfId="0" applyNumberFormat="1" applyFont="1" applyFill="1" applyAlignment="1"/>
    <xf numFmtId="0" fontId="7" fillId="2" borderId="0" xfId="0" applyFont="1" applyFill="1" applyAlignment="1">
      <alignment horizontal="center" wrapText="1"/>
    </xf>
    <xf numFmtId="0" fontId="7" fillId="4" borderId="0" xfId="0" applyFont="1" applyFill="1" applyAlignment="1"/>
    <xf numFmtId="8" fontId="16" fillId="2" borderId="10" xfId="0" applyNumberFormat="1" applyFont="1" applyFill="1" applyBorder="1" applyAlignment="1"/>
    <xf numFmtId="0" fontId="13" fillId="0" borderId="0" xfId="0" applyFont="1">
      <alignment vertical="top"/>
    </xf>
    <xf numFmtId="0" fontId="14" fillId="3" borderId="3" xfId="0" applyFont="1" applyFill="1" applyBorder="1" applyAlignment="1"/>
    <xf numFmtId="0" fontId="7" fillId="3" borderId="3" xfId="0" applyFont="1" applyFill="1" applyBorder="1" applyAlignment="1"/>
    <xf numFmtId="0" fontId="7" fillId="3" borderId="4" xfId="0" applyFont="1" applyFill="1" applyBorder="1" applyAlignment="1"/>
    <xf numFmtId="0" fontId="24" fillId="2" borderId="5" xfId="0" applyFont="1" applyFill="1" applyBorder="1">
      <alignment vertical="top"/>
    </xf>
    <xf numFmtId="0" fontId="24" fillId="2" borderId="11" xfId="0" applyFont="1" applyFill="1" applyBorder="1">
      <alignment vertical="top"/>
    </xf>
    <xf numFmtId="0" fontId="24" fillId="2" borderId="0" xfId="0" applyFont="1" applyFill="1">
      <alignment vertical="top"/>
    </xf>
    <xf numFmtId="0" fontId="24" fillId="2" borderId="6" xfId="0" applyFont="1" applyFill="1" applyBorder="1">
      <alignment vertical="top"/>
    </xf>
    <xf numFmtId="0" fontId="25" fillId="2" borderId="11" xfId="0" applyFont="1" applyFill="1" applyBorder="1">
      <alignment vertical="top"/>
    </xf>
    <xf numFmtId="0" fontId="24" fillId="2" borderId="8" xfId="0" applyFont="1" applyFill="1" applyBorder="1">
      <alignment vertical="top"/>
    </xf>
    <xf numFmtId="0" fontId="24" fillId="2" borderId="37" xfId="0" applyFont="1" applyFill="1" applyBorder="1">
      <alignment vertical="top"/>
    </xf>
    <xf numFmtId="0" fontId="24" fillId="2" borderId="9" xfId="0" applyFont="1" applyFill="1" applyBorder="1">
      <alignment vertical="top"/>
    </xf>
    <xf numFmtId="0" fontId="14" fillId="3" borderId="4" xfId="0" applyFont="1" applyFill="1" applyBorder="1" applyAlignment="1"/>
    <xf numFmtId="0" fontId="24" fillId="2" borderId="12" xfId="0" applyFont="1" applyFill="1" applyBorder="1">
      <alignment vertical="top"/>
    </xf>
    <xf numFmtId="0" fontId="24" fillId="2" borderId="36" xfId="0" applyFont="1" applyFill="1" applyBorder="1">
      <alignment vertical="top"/>
    </xf>
    <xf numFmtId="0" fontId="24" fillId="2" borderId="38" xfId="0" applyFont="1" applyFill="1" applyBorder="1">
      <alignment vertical="top"/>
    </xf>
    <xf numFmtId="0" fontId="24" fillId="2" borderId="39" xfId="0" applyFont="1" applyFill="1" applyBorder="1">
      <alignment vertical="top"/>
    </xf>
    <xf numFmtId="0" fontId="24" fillId="2" borderId="7" xfId="0" applyFont="1" applyFill="1" applyBorder="1">
      <alignment vertical="top"/>
    </xf>
    <xf numFmtId="2" fontId="24" fillId="2" borderId="0" xfId="0" applyNumberFormat="1" applyFont="1" applyFill="1">
      <alignment vertical="top"/>
    </xf>
    <xf numFmtId="2" fontId="24" fillId="2" borderId="6" xfId="0" applyNumberFormat="1" applyFont="1" applyFill="1" applyBorder="1">
      <alignment vertical="top"/>
    </xf>
    <xf numFmtId="2" fontId="24" fillId="2" borderId="8" xfId="0" applyNumberFormat="1" applyFont="1" applyFill="1" applyBorder="1">
      <alignment vertical="top"/>
    </xf>
    <xf numFmtId="2" fontId="24" fillId="2" borderId="9" xfId="0" applyNumberFormat="1" applyFont="1" applyFill="1" applyBorder="1">
      <alignment vertical="top"/>
    </xf>
    <xf numFmtId="0" fontId="3" fillId="2" borderId="5" xfId="0" applyFont="1" applyFill="1" applyBorder="1">
      <alignment vertical="top"/>
    </xf>
    <xf numFmtId="0" fontId="3" fillId="2" borderId="27" xfId="0" applyFont="1" applyFill="1" applyBorder="1">
      <alignment vertical="top"/>
    </xf>
    <xf numFmtId="0" fontId="3" fillId="2" borderId="6" xfId="0" applyFont="1" applyFill="1" applyBorder="1">
      <alignment vertical="top"/>
    </xf>
    <xf numFmtId="0" fontId="25" fillId="2" borderId="0" xfId="0" applyFont="1" applyFill="1">
      <alignment vertical="top"/>
    </xf>
    <xf numFmtId="0" fontId="25" fillId="2" borderId="6" xfId="0" applyFont="1" applyFill="1" applyBorder="1">
      <alignment vertical="top"/>
    </xf>
    <xf numFmtId="0" fontId="22" fillId="3" borderId="29" xfId="3" applyFont="1" applyFill="1" applyBorder="1" applyAlignment="1"/>
    <xf numFmtId="0" fontId="13" fillId="7" borderId="0" xfId="3" applyFill="1">
      <alignment vertical="top"/>
    </xf>
    <xf numFmtId="0" fontId="13" fillId="7" borderId="14" xfId="3" applyFill="1" applyBorder="1">
      <alignment vertical="top"/>
    </xf>
    <xf numFmtId="15" fontId="3" fillId="2" borderId="18" xfId="0" applyNumberFormat="1" applyFont="1" applyFill="1" applyBorder="1" applyAlignment="1"/>
    <xf numFmtId="15" fontId="3" fillId="2" borderId="24" xfId="0" applyNumberFormat="1" applyFont="1" applyFill="1" applyBorder="1" applyAlignment="1"/>
    <xf numFmtId="0" fontId="7" fillId="2" borderId="0" xfId="0" applyFont="1" applyFill="1" applyAlignment="1">
      <alignment horizontal="left" vertical="center" wrapText="1"/>
    </xf>
    <xf numFmtId="10" fontId="10" fillId="2" borderId="0" xfId="0" applyNumberFormat="1" applyFont="1" applyFill="1" applyAlignment="1">
      <alignment horizontal="left" vertical="top" wrapText="1"/>
    </xf>
    <xf numFmtId="0" fontId="14" fillId="3" borderId="0" xfId="0" applyFont="1" applyFill="1" applyAlignment="1">
      <alignment horizontal="left"/>
    </xf>
    <xf numFmtId="10" fontId="9" fillId="2" borderId="0" xfId="0" applyNumberFormat="1" applyFont="1" applyFill="1" applyAlignment="1">
      <alignment horizontal="left" vertical="top" wrapText="1"/>
    </xf>
    <xf numFmtId="0" fontId="7" fillId="2" borderId="0" xfId="0" applyFont="1" applyFill="1" applyAlignment="1">
      <alignment horizontal="left" vertical="top" wrapText="1"/>
    </xf>
    <xf numFmtId="0" fontId="18" fillId="2" borderId="0" xfId="2" quotePrefix="1" applyNumberFormat="1" applyFont="1" applyFill="1" applyBorder="1" applyAlignment="1" applyProtection="1">
      <alignment horizontal="left" vertical="center" wrapText="1"/>
    </xf>
    <xf numFmtId="0" fontId="18" fillId="2" borderId="0" xfId="2" applyNumberFormat="1" applyFont="1" applyFill="1" applyBorder="1" applyAlignment="1" applyProtection="1">
      <alignment horizontal="left" vertical="center" wrapText="1"/>
    </xf>
    <xf numFmtId="0" fontId="6" fillId="3" borderId="0" xfId="0" applyFont="1" applyFill="1" applyAlignment="1">
      <alignment horizontal="left"/>
    </xf>
    <xf numFmtId="0" fontId="7" fillId="2" borderId="0" xfId="3" applyFont="1" applyFill="1" applyAlignment="1">
      <alignment horizontal="left" vertical="center" wrapText="1"/>
    </xf>
    <xf numFmtId="0" fontId="14" fillId="3" borderId="0" xfId="3" applyFont="1" applyFill="1" applyAlignment="1">
      <alignment horizontal="left"/>
    </xf>
    <xf numFmtId="0" fontId="7" fillId="2" borderId="0" xfId="0" applyFont="1" applyFill="1" applyAlignment="1">
      <alignment horizontal="center" vertical="center" wrapText="1"/>
    </xf>
    <xf numFmtId="0" fontId="20" fillId="2" borderId="0" xfId="2" applyFont="1" applyFill="1" applyBorder="1" applyAlignment="1" applyProtection="1">
      <alignment horizontal="left"/>
    </xf>
    <xf numFmtId="0" fontId="9" fillId="5" borderId="35" xfId="0" applyFont="1" applyFill="1" applyBorder="1" applyAlignment="1">
      <alignment horizontal="center" vertical="top"/>
    </xf>
    <xf numFmtId="0" fontId="9" fillId="5" borderId="12" xfId="0" applyFont="1" applyFill="1" applyBorder="1" applyAlignment="1">
      <alignment horizontal="center" vertical="top"/>
    </xf>
    <xf numFmtId="0" fontId="9" fillId="5" borderId="36" xfId="0" applyFont="1" applyFill="1" applyBorder="1" applyAlignment="1">
      <alignment horizontal="center" vertical="top"/>
    </xf>
    <xf numFmtId="0" fontId="9" fillId="5" borderId="5" xfId="0" applyFont="1" applyFill="1" applyBorder="1" applyAlignment="1">
      <alignment horizontal="center" vertical="top"/>
    </xf>
    <xf numFmtId="0" fontId="9" fillId="5" borderId="0" xfId="0" applyFont="1" applyFill="1" applyAlignment="1">
      <alignment horizontal="center" vertical="top"/>
    </xf>
    <xf numFmtId="0" fontId="9" fillId="5" borderId="6" xfId="0" applyFont="1" applyFill="1" applyBorder="1" applyAlignment="1">
      <alignment horizontal="center" vertical="top"/>
    </xf>
    <xf numFmtId="0" fontId="14" fillId="3" borderId="40" xfId="0" applyFont="1" applyFill="1" applyBorder="1" applyAlignment="1">
      <alignment horizontal="left"/>
    </xf>
    <xf numFmtId="0" fontId="14" fillId="3" borderId="41" xfId="0" applyFont="1" applyFill="1" applyBorder="1" applyAlignment="1">
      <alignment horizontal="left"/>
    </xf>
    <xf numFmtId="0" fontId="9" fillId="5" borderId="33" xfId="0" applyFont="1" applyFill="1" applyBorder="1" applyAlignment="1">
      <alignment horizontal="center" vertical="top"/>
    </xf>
    <xf numFmtId="0" fontId="9" fillId="5" borderId="28" xfId="0" applyFont="1" applyFill="1" applyBorder="1" applyAlignment="1">
      <alignment horizontal="center" vertical="top"/>
    </xf>
    <xf numFmtId="0" fontId="9" fillId="5" borderId="34" xfId="0" applyFont="1" applyFill="1" applyBorder="1" applyAlignment="1">
      <alignment horizontal="center" vertical="top"/>
    </xf>
    <xf numFmtId="0" fontId="22" fillId="3" borderId="26" xfId="3" applyFont="1" applyFill="1" applyBorder="1" applyAlignment="1">
      <alignment horizontal="center" wrapText="1"/>
    </xf>
    <xf numFmtId="0" fontId="22" fillId="3" borderId="30" xfId="3" applyFont="1" applyFill="1" applyBorder="1" applyAlignment="1">
      <alignment horizontal="center" wrapText="1"/>
    </xf>
    <xf numFmtId="0" fontId="22" fillId="3" borderId="0" xfId="3" applyFont="1" applyFill="1" applyAlignment="1">
      <alignment horizontal="center" wrapText="1"/>
    </xf>
    <xf numFmtId="0" fontId="22" fillId="3" borderId="14" xfId="3" applyFont="1" applyFill="1" applyBorder="1" applyAlignment="1">
      <alignment horizontal="center" wrapText="1"/>
    </xf>
    <xf numFmtId="0" fontId="13" fillId="6" borderId="0" xfId="3" applyFill="1" applyAlignment="1">
      <alignment horizontal="center" vertical="top"/>
    </xf>
    <xf numFmtId="0" fontId="13" fillId="6" borderId="14" xfId="3" applyFill="1" applyBorder="1" applyAlignment="1">
      <alignment horizontal="center" vertical="top"/>
    </xf>
    <xf numFmtId="0" fontId="0" fillId="0" borderId="0" xfId="0" applyAlignment="1"/>
    <xf numFmtId="14" fontId="19" fillId="0" borderId="0" xfId="0" applyNumberFormat="1" applyFont="1" applyAlignment="1">
      <alignment horizontal="right" vertical="center"/>
    </xf>
    <xf numFmtId="0" fontId="19" fillId="0" borderId="0" xfId="0" applyFont="1" applyAlignment="1">
      <alignment horizontal="center" vertical="center"/>
    </xf>
    <xf numFmtId="0" fontId="0" fillId="0" borderId="31" xfId="0" applyBorder="1">
      <alignment vertical="top"/>
    </xf>
    <xf numFmtId="0" fontId="0" fillId="0" borderId="0" xfId="0">
      <alignment vertical="top"/>
    </xf>
    <xf numFmtId="0" fontId="19" fillId="0" borderId="0" xfId="0" applyFont="1" applyAlignment="1">
      <alignment vertical="center"/>
    </xf>
    <xf numFmtId="6" fontId="19" fillId="0" borderId="0" xfId="0" applyNumberFormat="1" applyFont="1" applyAlignment="1">
      <alignment horizontal="right" vertical="center"/>
    </xf>
    <xf numFmtId="0" fontId="19" fillId="0" borderId="0" xfId="0" applyFont="1" applyAlignment="1">
      <alignment horizontal="right" vertical="center"/>
    </xf>
    <xf numFmtId="3" fontId="19" fillId="0" borderId="0" xfId="0" applyNumberFormat="1" applyFont="1" applyAlignment="1">
      <alignment horizontal="right" vertical="center"/>
    </xf>
    <xf numFmtId="0" fontId="23" fillId="0" borderId="0" xfId="0" applyFont="1" applyAlignment="1">
      <alignment vertical="center"/>
    </xf>
    <xf numFmtId="0" fontId="23" fillId="0" borderId="0" xfId="0" applyFont="1" applyAlignment="1">
      <alignment horizontal="right" vertical="center"/>
    </xf>
    <xf numFmtId="0" fontId="0" fillId="0" borderId="0" xfId="0" applyAlignment="1">
      <alignment vertical="center"/>
    </xf>
    <xf numFmtId="0" fontId="0" fillId="0" borderId="32" xfId="0" applyBorder="1">
      <alignment vertical="top"/>
    </xf>
  </cellXfs>
  <cellStyles count="14">
    <cellStyle name="Currency" xfId="1" builtinId="4"/>
    <cellStyle name="Currency 2" xfId="4" xr:uid="{00000000-0005-0000-0000-000001000000}"/>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Hyperlink" xfId="2" builtinId="8"/>
    <cellStyle name="Hyperlink 2" xfId="5" xr:uid="{00000000-0005-0000-0000-00000B000000}"/>
    <cellStyle name="Normal" xfId="0" builtinId="0"/>
    <cellStyle name="Normal 2" xfId="3" xr:uid="{00000000-0005-0000-0000-00000D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hapter%205%20revision%203%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5-2"/>
      <sheetName val="5-3"/>
      <sheetName val="5-7"/>
      <sheetName val="5-14"/>
      <sheetName val="5-15"/>
      <sheetName val="5-17"/>
      <sheetName val="5-18"/>
      <sheetName val="5-25"/>
      <sheetName val="5-26"/>
      <sheetName val="5-27"/>
      <sheetName val="5-28"/>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C17"/>
  <sheetViews>
    <sheetView tabSelected="1" workbookViewId="0">
      <selection activeCell="C31" sqref="C31"/>
    </sheetView>
  </sheetViews>
  <sheetFormatPr baseColWidth="10" defaultColWidth="8.83203125" defaultRowHeight="13" x14ac:dyDescent="0.15"/>
  <cols>
    <col min="2" max="2" width="9.1640625" customWidth="1"/>
    <col min="3" max="3" width="27.5" customWidth="1"/>
  </cols>
  <sheetData>
    <row r="3" spans="3:3" ht="18" x14ac:dyDescent="0.2">
      <c r="C3" s="97" t="s">
        <v>255</v>
      </c>
    </row>
    <row r="6" spans="3:3" ht="16" x14ac:dyDescent="0.15">
      <c r="C6" s="136" t="s">
        <v>146</v>
      </c>
    </row>
    <row r="7" spans="3:3" ht="16" x14ac:dyDescent="0.15">
      <c r="C7" s="136" t="s">
        <v>148</v>
      </c>
    </row>
    <row r="8" spans="3:3" ht="16" x14ac:dyDescent="0.15">
      <c r="C8" s="136" t="s">
        <v>145</v>
      </c>
    </row>
    <row r="9" spans="3:3" ht="16" x14ac:dyDescent="0.15">
      <c r="C9" s="136" t="s">
        <v>147</v>
      </c>
    </row>
    <row r="10" spans="3:3" ht="16" x14ac:dyDescent="0.15">
      <c r="C10" s="136" t="s">
        <v>30</v>
      </c>
    </row>
    <row r="11" spans="3:3" ht="16" x14ac:dyDescent="0.15">
      <c r="C11" s="136" t="s">
        <v>102</v>
      </c>
    </row>
    <row r="12" spans="3:3" ht="16" x14ac:dyDescent="0.15">
      <c r="C12" s="136" t="s">
        <v>103</v>
      </c>
    </row>
    <row r="13" spans="3:3" ht="16" x14ac:dyDescent="0.15">
      <c r="C13" s="136" t="s">
        <v>283</v>
      </c>
    </row>
    <row r="14" spans="3:3" ht="16" x14ac:dyDescent="0.15">
      <c r="C14" s="136" t="s">
        <v>108</v>
      </c>
    </row>
    <row r="15" spans="3:3" ht="16" x14ac:dyDescent="0.15">
      <c r="C15" s="136" t="s">
        <v>129</v>
      </c>
    </row>
    <row r="16" spans="3:3" ht="16" x14ac:dyDescent="0.15">
      <c r="C16" s="136" t="s">
        <v>71</v>
      </c>
    </row>
    <row r="17" spans="3:3" ht="16" x14ac:dyDescent="0.15">
      <c r="C17" s="136" t="s">
        <v>79</v>
      </c>
    </row>
  </sheetData>
  <hyperlinks>
    <hyperlink ref="C6" location="'2-9'!A1" display="Problem 2-9" xr:uid="{00000000-0004-0000-0000-000000000000}"/>
    <hyperlink ref="C7" location="'2-10'!A1" display="Problem 2-10" xr:uid="{00000000-0004-0000-0000-000001000000}"/>
    <hyperlink ref="C9" location="'2-12'!A1" display="Problem 2-12" xr:uid="{00000000-0004-0000-0000-000002000000}"/>
    <hyperlink ref="C10" location="'2-16'!A1" display="Problem 2-16" xr:uid="{00000000-0004-0000-0000-000003000000}"/>
    <hyperlink ref="C11" location="'2-28'!A1" display="Problem 2-28" xr:uid="{00000000-0004-0000-0000-000004000000}"/>
    <hyperlink ref="C12" location="'2-29'!A1" display="Problem 2-29" xr:uid="{00000000-0004-0000-0000-000005000000}"/>
    <hyperlink ref="C13" location="'2-30'!A1" display="Problem 2-30" xr:uid="{00000000-0004-0000-0000-000006000000}"/>
    <hyperlink ref="C14:C17" location="'2-30'!A1" display="Problem 2-30" xr:uid="{00000000-0004-0000-0000-000007000000}"/>
    <hyperlink ref="C14" location="'2-31'!A1" display="Problem 2-31" xr:uid="{00000000-0004-0000-0000-000008000000}"/>
    <hyperlink ref="C15" location="'2-32'!A1" display="Problem 2-32" xr:uid="{00000000-0004-0000-0000-000009000000}"/>
    <hyperlink ref="C16" location="'2-33'!A1" display="Problem 2-33" xr:uid="{00000000-0004-0000-0000-00000A000000}"/>
    <hyperlink ref="C17" location="'2-37'!A1" display="Problem 2-37" xr:uid="{00000000-0004-0000-0000-00000B000000}"/>
  </hyperlinks>
  <pageMargins left="0.7" right="0.7" top="0.75" bottom="0.75" header="0.3" footer="0.3"/>
  <pageSetup orientation="portrait" horizontalDpi="1200" verticalDpi="120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1"/>
  <sheetViews>
    <sheetView topLeftCell="A2" workbookViewId="0">
      <selection activeCell="D7" sqref="D7"/>
    </sheetView>
  </sheetViews>
  <sheetFormatPr baseColWidth="10" defaultColWidth="8.83203125" defaultRowHeight="13" x14ac:dyDescent="0.15"/>
  <cols>
    <col min="1" max="1" width="8.83203125" customWidth="1"/>
    <col min="2" max="2" width="6.6640625" customWidth="1"/>
    <col min="3" max="3" width="29.1640625" customWidth="1"/>
    <col min="4" max="4" width="14.33203125" customWidth="1"/>
    <col min="5" max="5" width="14.83203125" bestFit="1" customWidth="1"/>
    <col min="6" max="6" width="16.5" bestFit="1" customWidth="1"/>
    <col min="7" max="7" width="20.6640625" bestFit="1" customWidth="1"/>
    <col min="8" max="8" width="19.1640625" bestFit="1" customWidth="1"/>
    <col min="9" max="9" width="10.5" customWidth="1"/>
  </cols>
  <sheetData>
    <row r="1" spans="1:12" s="4" customFormat="1" ht="19" thickTop="1" x14ac:dyDescent="0.2">
      <c r="A1" s="1"/>
      <c r="B1" s="2"/>
      <c r="C1" s="2"/>
      <c r="D1" s="2"/>
      <c r="E1" s="2"/>
      <c r="F1" s="2"/>
      <c r="G1" s="2"/>
      <c r="H1" s="2"/>
      <c r="I1" s="3"/>
    </row>
    <row r="2" spans="1:12" s="4" customFormat="1" ht="18" x14ac:dyDescent="0.2">
      <c r="A2" s="5"/>
      <c r="B2" s="190" t="s">
        <v>108</v>
      </c>
      <c r="C2" s="190"/>
      <c r="D2" s="7"/>
      <c r="E2" s="7"/>
      <c r="F2" s="7"/>
      <c r="G2" s="7"/>
      <c r="H2" s="7"/>
      <c r="I2" s="8"/>
    </row>
    <row r="3" spans="1:12" s="4" customFormat="1" ht="18" x14ac:dyDescent="0.2">
      <c r="A3" s="5"/>
      <c r="B3" s="9"/>
      <c r="C3" s="9"/>
      <c r="D3" s="9"/>
      <c r="E3" s="9"/>
      <c r="F3" s="9"/>
      <c r="G3" s="9"/>
      <c r="H3" s="9"/>
      <c r="I3" s="10"/>
      <c r="K3" s="11"/>
      <c r="L3" s="11"/>
    </row>
    <row r="4" spans="1:12" s="4" customFormat="1" ht="37" customHeight="1" x14ac:dyDescent="0.2">
      <c r="A4" s="5"/>
      <c r="B4" s="193" t="s">
        <v>107</v>
      </c>
      <c r="C4" s="193"/>
      <c r="D4" s="193"/>
      <c r="E4" s="193"/>
      <c r="F4" s="193"/>
      <c r="G4" s="193"/>
      <c r="H4" s="193"/>
      <c r="I4" s="8"/>
      <c r="L4" s="11"/>
    </row>
    <row r="5" spans="1:12" ht="23.25" customHeight="1" x14ac:dyDescent="0.2">
      <c r="A5" s="17"/>
      <c r="B5" s="15"/>
      <c r="C5" s="15"/>
      <c r="D5" s="32" t="s">
        <v>27</v>
      </c>
      <c r="E5" s="32" t="s">
        <v>111</v>
      </c>
      <c r="F5" s="32" t="s">
        <v>112</v>
      </c>
      <c r="G5" s="32" t="s">
        <v>113</v>
      </c>
      <c r="H5" s="32" t="s">
        <v>114</v>
      </c>
      <c r="I5" s="8"/>
    </row>
    <row r="6" spans="1:12" ht="18" x14ac:dyDescent="0.2">
      <c r="A6" s="26"/>
      <c r="B6" s="27"/>
      <c r="C6" s="13" t="s">
        <v>109</v>
      </c>
      <c r="D6" s="81">
        <v>500</v>
      </c>
      <c r="E6" s="81">
        <v>300</v>
      </c>
      <c r="F6" s="81">
        <v>400</v>
      </c>
      <c r="G6" s="81">
        <v>100</v>
      </c>
      <c r="H6" s="81">
        <v>50</v>
      </c>
      <c r="I6" s="82"/>
    </row>
    <row r="7" spans="1:12" ht="18" x14ac:dyDescent="0.2">
      <c r="A7" s="26"/>
      <c r="B7" s="27"/>
      <c r="C7" s="13" t="s">
        <v>110</v>
      </c>
      <c r="D7" s="81">
        <v>80</v>
      </c>
      <c r="E7" s="81">
        <v>35</v>
      </c>
      <c r="F7" s="81">
        <v>40</v>
      </c>
      <c r="G7" s="81">
        <v>8</v>
      </c>
      <c r="H7" s="81">
        <v>7</v>
      </c>
      <c r="I7" s="82"/>
    </row>
    <row r="8" spans="1:12" ht="18" x14ac:dyDescent="0.2">
      <c r="A8" s="26"/>
      <c r="B8" s="27"/>
      <c r="C8" s="13"/>
      <c r="D8" s="84"/>
      <c r="E8" s="84"/>
      <c r="F8" s="84"/>
      <c r="G8" s="84"/>
      <c r="H8" s="84"/>
      <c r="I8" s="82"/>
    </row>
    <row r="9" spans="1:12" ht="18" x14ac:dyDescent="0.2">
      <c r="A9" s="26"/>
      <c r="B9" s="86" t="s">
        <v>1</v>
      </c>
      <c r="C9" s="9" t="s">
        <v>115</v>
      </c>
      <c r="D9" s="84"/>
      <c r="E9" s="84"/>
      <c r="F9" s="84"/>
      <c r="G9" s="84"/>
      <c r="H9" s="84"/>
      <c r="I9" s="82"/>
    </row>
    <row r="10" spans="1:12" ht="18" x14ac:dyDescent="0.2">
      <c r="A10" s="26"/>
      <c r="B10" s="86" t="s">
        <v>2</v>
      </c>
      <c r="C10" s="9" t="s">
        <v>116</v>
      </c>
      <c r="D10" s="84"/>
      <c r="E10" s="84"/>
      <c r="F10" s="84"/>
      <c r="G10" s="84"/>
      <c r="H10" s="84"/>
      <c r="I10" s="82"/>
    </row>
    <row r="11" spans="1:12" ht="18" x14ac:dyDescent="0.2">
      <c r="A11" s="26"/>
      <c r="B11" s="86" t="s">
        <v>3</v>
      </c>
      <c r="C11" s="9" t="s">
        <v>117</v>
      </c>
      <c r="D11" s="84"/>
      <c r="E11" s="84"/>
      <c r="F11" s="84"/>
      <c r="G11" s="84"/>
      <c r="H11" s="84"/>
      <c r="I11" s="82"/>
    </row>
    <row r="12" spans="1:12" ht="18" x14ac:dyDescent="0.2">
      <c r="A12" s="26"/>
      <c r="B12" s="86" t="s">
        <v>66</v>
      </c>
      <c r="C12" s="9" t="s">
        <v>118</v>
      </c>
      <c r="D12" s="84"/>
      <c r="E12" s="84"/>
      <c r="F12" s="84"/>
      <c r="G12" s="84"/>
      <c r="H12" s="84"/>
      <c r="I12" s="82"/>
    </row>
    <row r="13" spans="1:12" ht="18" x14ac:dyDescent="0.2">
      <c r="A13" s="26"/>
      <c r="B13" s="86"/>
      <c r="C13" s="9"/>
      <c r="D13" s="84"/>
      <c r="E13" s="84"/>
      <c r="F13" s="84"/>
      <c r="G13" s="84"/>
      <c r="H13" s="84"/>
      <c r="I13" s="82"/>
    </row>
    <row r="14" spans="1:12" ht="18" x14ac:dyDescent="0.2">
      <c r="A14" s="26"/>
      <c r="B14" s="86"/>
      <c r="C14" s="9"/>
      <c r="D14" s="84"/>
      <c r="E14" s="84"/>
      <c r="F14" s="84"/>
      <c r="G14" s="84"/>
      <c r="H14" s="84"/>
      <c r="I14" s="82"/>
    </row>
    <row r="15" spans="1:12" ht="18" x14ac:dyDescent="0.2">
      <c r="A15" s="26"/>
      <c r="B15" s="27"/>
      <c r="C15" s="22"/>
      <c r="D15" s="32" t="s">
        <v>109</v>
      </c>
      <c r="E15" s="32" t="s">
        <v>110</v>
      </c>
      <c r="F15" s="32"/>
      <c r="G15" s="32"/>
      <c r="H15" s="32"/>
      <c r="I15" s="8"/>
    </row>
    <row r="16" spans="1:12" ht="18" x14ac:dyDescent="0.2">
      <c r="A16" s="17"/>
      <c r="B16" s="33" t="s">
        <v>1</v>
      </c>
      <c r="C16" s="9" t="s">
        <v>119</v>
      </c>
      <c r="D16" s="83">
        <f>D6/F6</f>
        <v>1.25</v>
      </c>
      <c r="E16" s="83">
        <f>D7/F7</f>
        <v>2</v>
      </c>
      <c r="F16" s="85"/>
      <c r="G16" s="85"/>
      <c r="H16" s="85"/>
      <c r="I16" s="8"/>
    </row>
    <row r="17" spans="1:9" ht="18" x14ac:dyDescent="0.2">
      <c r="A17" s="17"/>
      <c r="B17" s="33" t="s">
        <v>2</v>
      </c>
      <c r="C17" s="9" t="s">
        <v>120</v>
      </c>
      <c r="D17" s="83">
        <f>D6/E6</f>
        <v>1.6666666666666667</v>
      </c>
      <c r="E17" s="83">
        <f>D7/E7</f>
        <v>2.2857142857142856</v>
      </c>
      <c r="F17" s="85"/>
      <c r="G17" s="85"/>
      <c r="H17" s="85"/>
      <c r="I17" s="8"/>
    </row>
    <row r="18" spans="1:9" ht="18" x14ac:dyDescent="0.2">
      <c r="A18" s="17"/>
      <c r="B18" s="33" t="s">
        <v>3</v>
      </c>
      <c r="C18" s="9" t="s">
        <v>121</v>
      </c>
      <c r="D18" s="83">
        <f>G6/H6</f>
        <v>2</v>
      </c>
      <c r="E18" s="83">
        <f>G7/H7</f>
        <v>1.1428571428571428</v>
      </c>
      <c r="F18" s="85"/>
      <c r="G18" s="85"/>
      <c r="H18" s="85"/>
      <c r="I18" s="8"/>
    </row>
    <row r="19" spans="1:9" ht="94.5" customHeight="1" x14ac:dyDescent="0.2">
      <c r="A19" s="17"/>
      <c r="B19" s="33" t="s">
        <v>66</v>
      </c>
      <c r="C19" s="187"/>
      <c r="D19" s="187"/>
      <c r="E19" s="80"/>
      <c r="F19" s="80"/>
      <c r="G19" s="80"/>
      <c r="H19" s="80"/>
      <c r="I19" s="8"/>
    </row>
    <row r="20" spans="1:9" ht="19" thickBot="1" x14ac:dyDescent="0.25">
      <c r="A20" s="18"/>
      <c r="B20" s="19"/>
      <c r="C20" s="19"/>
      <c r="D20" s="19"/>
      <c r="E20" s="19"/>
      <c r="F20" s="19"/>
      <c r="G20" s="19"/>
      <c r="H20" s="19"/>
      <c r="I20" s="21"/>
    </row>
    <row r="21" spans="1:9" ht="14" thickTop="1" x14ac:dyDescent="0.15"/>
  </sheetData>
  <mergeCells count="3">
    <mergeCell ref="B2:C2"/>
    <mergeCell ref="C19:D19"/>
    <mergeCell ref="B4:H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9"/>
  <sheetViews>
    <sheetView topLeftCell="A7" workbookViewId="0">
      <selection activeCell="E17" sqref="E17"/>
    </sheetView>
  </sheetViews>
  <sheetFormatPr baseColWidth="10" defaultColWidth="8.83203125" defaultRowHeight="13" x14ac:dyDescent="0.15"/>
  <cols>
    <col min="1" max="1" width="8.83203125" customWidth="1"/>
    <col min="2" max="2" width="6.6640625" customWidth="1"/>
    <col min="3" max="3" width="29.1640625" customWidth="1"/>
    <col min="4" max="4" width="14.33203125" customWidth="1"/>
    <col min="5" max="5" width="19.33203125" customWidth="1"/>
    <col min="6" max="6" width="22" customWidth="1"/>
    <col min="7" max="7" width="18" customWidth="1"/>
    <col min="8" max="8" width="10.5" customWidth="1"/>
  </cols>
  <sheetData>
    <row r="1" spans="1:11" s="4" customFormat="1" ht="19" thickTop="1" x14ac:dyDescent="0.2">
      <c r="A1" s="1"/>
      <c r="B1" s="2"/>
      <c r="C1" s="2"/>
      <c r="D1" s="2"/>
      <c r="E1" s="2"/>
      <c r="F1" s="2"/>
      <c r="G1" s="2"/>
      <c r="H1" s="3"/>
    </row>
    <row r="2" spans="1:11" s="4" customFormat="1" ht="18" x14ac:dyDescent="0.2">
      <c r="A2" s="5"/>
      <c r="B2" s="185" t="s">
        <v>129</v>
      </c>
      <c r="C2" s="185"/>
      <c r="D2" s="7"/>
      <c r="E2" s="7"/>
      <c r="F2" s="7"/>
      <c r="G2" s="7"/>
      <c r="H2" s="8"/>
    </row>
    <row r="3" spans="1:11" s="4" customFormat="1" ht="18" x14ac:dyDescent="0.2">
      <c r="A3" s="5"/>
      <c r="B3" s="9"/>
      <c r="C3" s="9"/>
      <c r="D3" s="9"/>
      <c r="E3" s="9"/>
      <c r="F3" s="9"/>
      <c r="G3" s="9"/>
      <c r="H3" s="10"/>
      <c r="J3" s="11"/>
      <c r="K3" s="11"/>
    </row>
    <row r="4" spans="1:11" s="4" customFormat="1" ht="37" customHeight="1" x14ac:dyDescent="0.2">
      <c r="A4" s="5"/>
      <c r="B4" s="193" t="s">
        <v>298</v>
      </c>
      <c r="C4" s="193"/>
      <c r="D4" s="193"/>
      <c r="E4" s="193"/>
      <c r="F4" s="193"/>
      <c r="G4" s="193"/>
      <c r="H4" s="8"/>
      <c r="K4" s="11"/>
    </row>
    <row r="5" spans="1:11" ht="36" customHeight="1" x14ac:dyDescent="0.2">
      <c r="A5" s="17"/>
      <c r="B5" s="15"/>
      <c r="C5" s="15"/>
      <c r="D5" s="148" t="s">
        <v>91</v>
      </c>
      <c r="E5" s="148" t="s">
        <v>95</v>
      </c>
      <c r="F5" s="148" t="s">
        <v>92</v>
      </c>
      <c r="G5" s="148" t="s">
        <v>94</v>
      </c>
      <c r="H5" s="8"/>
    </row>
    <row r="6" spans="1:11" ht="18" x14ac:dyDescent="0.2">
      <c r="A6" s="92"/>
      <c r="B6" s="91"/>
      <c r="C6" s="13" t="s">
        <v>122</v>
      </c>
      <c r="D6" s="146">
        <v>572754</v>
      </c>
      <c r="E6" s="146">
        <v>429000</v>
      </c>
      <c r="F6" s="146">
        <v>8280</v>
      </c>
      <c r="G6" s="146">
        <v>56511</v>
      </c>
      <c r="H6" s="82"/>
    </row>
    <row r="7" spans="1:11" ht="18" x14ac:dyDescent="0.2">
      <c r="A7" s="92"/>
      <c r="B7" s="91"/>
      <c r="C7" s="13" t="s">
        <v>123</v>
      </c>
      <c r="D7" s="146">
        <v>106005</v>
      </c>
      <c r="E7" s="146">
        <v>74963</v>
      </c>
      <c r="F7" s="146">
        <v>835</v>
      </c>
      <c r="G7" s="146">
        <v>13902</v>
      </c>
      <c r="H7" s="82"/>
    </row>
    <row r="8" spans="1:11" ht="18" x14ac:dyDescent="0.2">
      <c r="A8" s="92"/>
      <c r="B8" s="91"/>
      <c r="C8" s="13"/>
      <c r="D8" s="147"/>
      <c r="E8" s="147"/>
      <c r="F8" s="147"/>
      <c r="G8" s="147"/>
      <c r="H8" s="82"/>
    </row>
    <row r="9" spans="1:11" ht="18" x14ac:dyDescent="0.2">
      <c r="A9" s="92"/>
      <c r="B9" s="86" t="s">
        <v>1</v>
      </c>
      <c r="C9" s="9" t="s">
        <v>124</v>
      </c>
      <c r="D9" s="147"/>
      <c r="E9" s="147"/>
      <c r="F9" s="147"/>
      <c r="G9" s="147"/>
      <c r="H9" s="82"/>
    </row>
    <row r="10" spans="1:11" ht="18" x14ac:dyDescent="0.2">
      <c r="A10" s="92"/>
      <c r="B10" s="86" t="s">
        <v>2</v>
      </c>
      <c r="C10" s="9" t="s">
        <v>125</v>
      </c>
      <c r="D10" s="147"/>
      <c r="E10" s="147"/>
      <c r="F10" s="147"/>
      <c r="G10" s="147"/>
      <c r="H10" s="82"/>
    </row>
    <row r="11" spans="1:11" ht="18" x14ac:dyDescent="0.2">
      <c r="A11" s="92"/>
      <c r="B11" s="86" t="s">
        <v>3</v>
      </c>
      <c r="C11" s="9" t="s">
        <v>126</v>
      </c>
      <c r="D11" s="147"/>
      <c r="E11" s="147"/>
      <c r="F11" s="147"/>
      <c r="G11" s="147"/>
      <c r="H11" s="82"/>
    </row>
    <row r="12" spans="1:11" ht="18" x14ac:dyDescent="0.2">
      <c r="A12" s="26"/>
      <c r="B12" s="86"/>
      <c r="C12" s="9"/>
      <c r="D12" s="84"/>
      <c r="E12" s="84"/>
      <c r="F12" s="84"/>
      <c r="G12" s="84"/>
      <c r="H12" s="82"/>
    </row>
    <row r="13" spans="1:11" ht="18" x14ac:dyDescent="0.2">
      <c r="A13" s="26"/>
      <c r="B13" s="86"/>
      <c r="C13" s="9"/>
      <c r="D13" s="84"/>
      <c r="E13" s="84"/>
      <c r="F13" s="84"/>
      <c r="G13" s="84"/>
      <c r="H13" s="82"/>
    </row>
    <row r="14" spans="1:11" ht="18" x14ac:dyDescent="0.2">
      <c r="A14" s="26"/>
      <c r="B14" s="27"/>
      <c r="C14" s="22"/>
      <c r="D14" s="32" t="s">
        <v>122</v>
      </c>
      <c r="E14" s="32" t="s">
        <v>123</v>
      </c>
      <c r="F14" s="32"/>
      <c r="G14" s="32"/>
      <c r="H14" s="8"/>
    </row>
    <row r="15" spans="1:11" ht="18" x14ac:dyDescent="0.2">
      <c r="A15" s="17"/>
      <c r="B15" s="33" t="s">
        <v>1</v>
      </c>
      <c r="C15" s="9" t="s">
        <v>127</v>
      </c>
      <c r="D15" s="83">
        <f>(F6/D6)*365</f>
        <v>5.2766109010150961</v>
      </c>
      <c r="E15" s="83">
        <f>(F7/D7)*365</f>
        <v>2.8751002311211735</v>
      </c>
      <c r="F15" s="85"/>
      <c r="G15" s="85"/>
      <c r="H15" s="8"/>
    </row>
    <row r="16" spans="1:11" ht="18" x14ac:dyDescent="0.2">
      <c r="A16" s="17"/>
      <c r="B16" s="33" t="s">
        <v>2</v>
      </c>
      <c r="C16" s="9" t="s">
        <v>128</v>
      </c>
      <c r="D16" s="83">
        <f>E6/G6</f>
        <v>7.5914423740510699</v>
      </c>
      <c r="E16" s="83">
        <f>E7/G7</f>
        <v>5.3922457200402816</v>
      </c>
      <c r="F16" s="85"/>
      <c r="G16" s="85"/>
      <c r="H16" s="8"/>
    </row>
    <row r="17" spans="1:8" ht="94.5" customHeight="1" x14ac:dyDescent="0.2">
      <c r="A17" s="17"/>
      <c r="B17" s="33" t="s">
        <v>3</v>
      </c>
      <c r="C17" s="187" t="s">
        <v>299</v>
      </c>
      <c r="D17" s="187"/>
      <c r="E17" s="80"/>
      <c r="F17" s="80"/>
      <c r="G17" s="80"/>
      <c r="H17" s="8"/>
    </row>
    <row r="18" spans="1:8" ht="19" thickBot="1" x14ac:dyDescent="0.25">
      <c r="A18" s="18"/>
      <c r="B18" s="19"/>
      <c r="C18" s="19"/>
      <c r="D18" s="19"/>
      <c r="E18" s="19"/>
      <c r="F18" s="19"/>
      <c r="G18" s="19"/>
      <c r="H18" s="21"/>
    </row>
    <row r="19" spans="1:8" ht="14" thickTop="1" x14ac:dyDescent="0.15"/>
  </sheetData>
  <mergeCells count="3">
    <mergeCell ref="C17:D17"/>
    <mergeCell ref="B2:C2"/>
    <mergeCell ref="B4:G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1"/>
  <sheetViews>
    <sheetView topLeftCell="A7" workbookViewId="0">
      <selection activeCell="D18" sqref="D18"/>
    </sheetView>
  </sheetViews>
  <sheetFormatPr baseColWidth="10" defaultColWidth="8.83203125" defaultRowHeight="13" x14ac:dyDescent="0.15"/>
  <cols>
    <col min="1" max="1" width="8.83203125" customWidth="1"/>
    <col min="2" max="2" width="6.6640625" customWidth="1"/>
    <col min="3" max="3" width="41.5" customWidth="1"/>
    <col min="4" max="6" width="14.33203125" customWidth="1"/>
  </cols>
  <sheetData>
    <row r="1" spans="1:11" s="4" customFormat="1" ht="19" thickTop="1" x14ac:dyDescent="0.2">
      <c r="A1" s="1"/>
      <c r="B1" s="2"/>
      <c r="C1" s="2"/>
      <c r="D1" s="2"/>
      <c r="E1" s="2"/>
      <c r="F1" s="2"/>
      <c r="G1" s="3"/>
    </row>
    <row r="2" spans="1:11" s="4" customFormat="1" ht="18" x14ac:dyDescent="0.2">
      <c r="A2" s="5"/>
      <c r="B2" s="185" t="s">
        <v>71</v>
      </c>
      <c r="C2" s="185"/>
      <c r="D2" s="7"/>
      <c r="E2" s="7"/>
      <c r="F2" s="7"/>
      <c r="G2" s="8"/>
    </row>
    <row r="3" spans="1:11" s="4" customFormat="1" ht="18" x14ac:dyDescent="0.2">
      <c r="A3" s="5"/>
      <c r="B3" s="9"/>
      <c r="C3" s="9"/>
      <c r="D3" s="9"/>
      <c r="E3" s="9"/>
      <c r="F3" s="9"/>
      <c r="G3" s="10"/>
      <c r="I3" s="11"/>
      <c r="J3" s="11"/>
    </row>
    <row r="4" spans="1:11" s="4" customFormat="1" ht="99.75" customHeight="1" x14ac:dyDescent="0.2">
      <c r="A4" s="5"/>
      <c r="B4" s="183" t="s">
        <v>300</v>
      </c>
      <c r="C4" s="183"/>
      <c r="D4" s="183"/>
      <c r="E4" s="183"/>
      <c r="F4" s="183"/>
      <c r="G4" s="8"/>
      <c r="J4" s="11"/>
    </row>
    <row r="5" spans="1:11" s="4" customFormat="1" ht="38.25" customHeight="1" x14ac:dyDescent="0.2">
      <c r="A5" s="5"/>
      <c r="B5" s="25" t="s">
        <v>12</v>
      </c>
      <c r="C5" s="183" t="s">
        <v>67</v>
      </c>
      <c r="D5" s="183"/>
      <c r="E5" s="183"/>
      <c r="F5" s="183"/>
      <c r="G5" s="8"/>
      <c r="K5" s="11"/>
    </row>
    <row r="6" spans="1:11" s="4" customFormat="1" ht="7.5" customHeight="1" x14ac:dyDescent="0.2">
      <c r="A6" s="5"/>
      <c r="B6" s="9"/>
      <c r="C6" s="9"/>
      <c r="D6" s="12"/>
      <c r="E6" s="12"/>
      <c r="F6" s="12"/>
      <c r="G6" s="8"/>
      <c r="K6" s="11"/>
    </row>
    <row r="7" spans="1:11" s="4" customFormat="1" ht="36" customHeight="1" x14ac:dyDescent="0.2">
      <c r="A7" s="5"/>
      <c r="B7" s="25" t="s">
        <v>13</v>
      </c>
      <c r="C7" s="183" t="s">
        <v>68</v>
      </c>
      <c r="D7" s="183"/>
      <c r="E7" s="183"/>
      <c r="F7" s="183"/>
      <c r="G7" s="8"/>
      <c r="K7" s="11"/>
    </row>
    <row r="8" spans="1:11" s="4" customFormat="1" ht="7.5" customHeight="1" x14ac:dyDescent="0.2">
      <c r="A8" s="5"/>
      <c r="B8" s="9"/>
      <c r="C8" s="9"/>
      <c r="D8" s="12"/>
      <c r="E8" s="12"/>
      <c r="F8" s="12"/>
      <c r="G8" s="8"/>
      <c r="K8" s="11"/>
    </row>
    <row r="9" spans="1:11" s="4" customFormat="1" ht="18.75" customHeight="1" x14ac:dyDescent="0.2">
      <c r="A9" s="5"/>
      <c r="B9" s="25" t="s">
        <v>4</v>
      </c>
      <c r="C9" s="183" t="s">
        <v>24</v>
      </c>
      <c r="D9" s="183"/>
      <c r="E9" s="183"/>
      <c r="F9" s="183"/>
      <c r="G9" s="8"/>
      <c r="K9" s="11"/>
    </row>
    <row r="10" spans="1:11" ht="23.25" customHeight="1" x14ac:dyDescent="0.2">
      <c r="A10" s="17"/>
      <c r="B10" s="15"/>
      <c r="C10" s="15"/>
      <c r="D10" s="32" t="s">
        <v>69</v>
      </c>
      <c r="E10" s="32" t="s">
        <v>70</v>
      </c>
      <c r="F10" s="15"/>
      <c r="G10" s="8"/>
    </row>
    <row r="11" spans="1:11" ht="2.25" customHeight="1" x14ac:dyDescent="0.2">
      <c r="A11" s="17"/>
      <c r="B11" s="15"/>
      <c r="D11" s="149"/>
      <c r="E11" s="149"/>
      <c r="F11" s="15"/>
      <c r="G11" s="8"/>
    </row>
    <row r="12" spans="1:11" ht="18" x14ac:dyDescent="0.2">
      <c r="A12" s="92"/>
      <c r="B12" s="91"/>
      <c r="C12" s="13" t="s">
        <v>16</v>
      </c>
      <c r="D12" s="150">
        <v>18.399999999999999</v>
      </c>
      <c r="E12" s="150">
        <v>15.5</v>
      </c>
      <c r="F12" s="13" t="s">
        <v>25</v>
      </c>
      <c r="G12" s="8"/>
    </row>
    <row r="13" spans="1:11" ht="18" x14ac:dyDescent="0.2">
      <c r="A13" s="92"/>
      <c r="B13" s="91"/>
      <c r="C13" s="13" t="s">
        <v>21</v>
      </c>
      <c r="D13" s="150">
        <v>14.3</v>
      </c>
      <c r="E13" s="150">
        <v>26.1</v>
      </c>
      <c r="F13" s="13" t="s">
        <v>25</v>
      </c>
      <c r="G13" s="8"/>
    </row>
    <row r="14" spans="1:11" ht="18" x14ac:dyDescent="0.2">
      <c r="A14" s="92"/>
      <c r="B14" s="91"/>
      <c r="C14" s="13" t="s">
        <v>26</v>
      </c>
      <c r="D14" s="150">
        <v>24.6</v>
      </c>
      <c r="E14" s="150">
        <v>15.8</v>
      </c>
      <c r="F14" s="13" t="s">
        <v>25</v>
      </c>
      <c r="G14" s="8"/>
    </row>
    <row r="15" spans="1:11" ht="18" x14ac:dyDescent="0.2">
      <c r="A15" s="92"/>
      <c r="B15" s="91"/>
      <c r="C15" s="13" t="s">
        <v>27</v>
      </c>
      <c r="D15" s="150">
        <v>39.4</v>
      </c>
      <c r="E15" s="150">
        <v>12.3</v>
      </c>
      <c r="F15" s="13" t="s">
        <v>25</v>
      </c>
      <c r="G15" s="8"/>
    </row>
    <row r="16" spans="1:11" ht="18" x14ac:dyDescent="0.2">
      <c r="A16" s="26"/>
      <c r="B16" s="27"/>
      <c r="C16" s="22"/>
      <c r="D16" s="28"/>
      <c r="E16" s="16"/>
      <c r="F16" s="15"/>
      <c r="G16" s="8"/>
    </row>
    <row r="17" spans="1:7" ht="18" x14ac:dyDescent="0.2">
      <c r="A17" s="17"/>
      <c r="B17" s="14" t="s">
        <v>1</v>
      </c>
      <c r="C17" s="9" t="s">
        <v>28</v>
      </c>
      <c r="D17" s="83">
        <f>D13/D14</f>
        <v>0.58130081300813008</v>
      </c>
      <c r="E17" s="83">
        <f>E13/E14</f>
        <v>1.6518987341772151</v>
      </c>
      <c r="F17" s="15"/>
      <c r="G17" s="8"/>
    </row>
    <row r="18" spans="1:7" ht="18" x14ac:dyDescent="0.2">
      <c r="A18" s="17"/>
      <c r="B18" s="14" t="s">
        <v>2</v>
      </c>
      <c r="C18" s="9" t="s">
        <v>29</v>
      </c>
      <c r="D18" s="83">
        <f>(D13+D15-D12)/D14</f>
        <v>1.434959349593496</v>
      </c>
      <c r="E18" s="83">
        <f>(E13+E15-E12)/E14</f>
        <v>1.4493670886075953</v>
      </c>
      <c r="F18" s="15"/>
      <c r="G18" s="8"/>
    </row>
    <row r="19" spans="1:7" ht="94.5" customHeight="1" x14ac:dyDescent="0.2">
      <c r="A19" s="17"/>
      <c r="B19" s="33" t="s">
        <v>3</v>
      </c>
      <c r="C19" s="187" t="s">
        <v>287</v>
      </c>
      <c r="D19" s="187"/>
      <c r="E19" s="187"/>
      <c r="F19" s="187"/>
      <c r="G19" s="8"/>
    </row>
    <row r="20" spans="1:7" ht="19" thickBot="1" x14ac:dyDescent="0.25">
      <c r="A20" s="18"/>
      <c r="B20" s="19"/>
      <c r="C20" s="19"/>
      <c r="D20" s="19"/>
      <c r="E20" s="19"/>
      <c r="F20" s="20"/>
      <c r="G20" s="21"/>
    </row>
    <row r="21" spans="1:7" ht="14" thickTop="1" x14ac:dyDescent="0.15"/>
  </sheetData>
  <mergeCells count="6">
    <mergeCell ref="C19:F19"/>
    <mergeCell ref="C9:F9"/>
    <mergeCell ref="B2:C2"/>
    <mergeCell ref="B4:F4"/>
    <mergeCell ref="C5:F5"/>
    <mergeCell ref="C7:F7"/>
  </mergeCells>
  <phoneticPr fontId="0"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19"/>
  <sheetViews>
    <sheetView topLeftCell="A9" workbookViewId="0">
      <selection activeCell="C13" sqref="C13"/>
    </sheetView>
  </sheetViews>
  <sheetFormatPr baseColWidth="10" defaultColWidth="8.83203125" defaultRowHeight="13" x14ac:dyDescent="0.15"/>
  <cols>
    <col min="1" max="1" width="8.83203125" customWidth="1"/>
    <col min="2" max="2" width="6.6640625" customWidth="1"/>
    <col min="3" max="3" width="35.83203125" bestFit="1" customWidth="1"/>
    <col min="4" max="4" width="20.83203125" bestFit="1" customWidth="1"/>
    <col min="5" max="6" width="14.33203125" customWidth="1"/>
  </cols>
  <sheetData>
    <row r="1" spans="1:11" s="4" customFormat="1" ht="19" thickTop="1" x14ac:dyDescent="0.2">
      <c r="A1" s="1"/>
      <c r="B1" s="2"/>
      <c r="C1" s="2"/>
      <c r="D1" s="2"/>
      <c r="E1" s="2"/>
      <c r="F1" s="2"/>
      <c r="G1" s="3"/>
    </row>
    <row r="2" spans="1:11" s="4" customFormat="1" ht="18" x14ac:dyDescent="0.2">
      <c r="A2" s="5"/>
      <c r="B2" s="190" t="s">
        <v>79</v>
      </c>
      <c r="C2" s="190"/>
      <c r="D2" s="7"/>
      <c r="E2" s="7"/>
      <c r="F2" s="7"/>
      <c r="G2" s="8"/>
    </row>
    <row r="3" spans="1:11" s="4" customFormat="1" ht="18" x14ac:dyDescent="0.2">
      <c r="A3" s="5"/>
      <c r="B3" s="9"/>
      <c r="C3" s="9"/>
      <c r="D3" s="9"/>
      <c r="E3" s="9"/>
      <c r="F3" s="9"/>
      <c r="G3" s="10"/>
      <c r="I3" s="11"/>
      <c r="J3" s="11"/>
    </row>
    <row r="4" spans="1:11" s="4" customFormat="1" ht="99.75" customHeight="1" x14ac:dyDescent="0.2">
      <c r="A4" s="5"/>
      <c r="B4" s="183" t="s">
        <v>89</v>
      </c>
      <c r="C4" s="183"/>
      <c r="D4" s="183"/>
      <c r="E4" s="183"/>
      <c r="F4" s="183"/>
      <c r="G4" s="8"/>
      <c r="J4" s="11"/>
    </row>
    <row r="5" spans="1:11" s="4" customFormat="1" ht="40.5" customHeight="1" x14ac:dyDescent="0.2">
      <c r="A5" s="5"/>
      <c r="B5" s="25" t="s">
        <v>12</v>
      </c>
      <c r="C5" s="183" t="s">
        <v>302</v>
      </c>
      <c r="D5" s="183"/>
      <c r="E5" s="183"/>
      <c r="F5" s="183"/>
      <c r="G5" s="8"/>
      <c r="K5" s="11"/>
    </row>
    <row r="6" spans="1:11" s="4" customFormat="1" ht="7.5" customHeight="1" x14ac:dyDescent="0.2">
      <c r="A6" s="5"/>
      <c r="B6" s="9"/>
      <c r="C6" s="9"/>
      <c r="D6" s="12"/>
      <c r="E6" s="12"/>
      <c r="F6" s="12"/>
      <c r="G6" s="8"/>
      <c r="K6" s="11"/>
    </row>
    <row r="7" spans="1:11" s="4" customFormat="1" ht="18.75" customHeight="1" x14ac:dyDescent="0.2">
      <c r="A7" s="5"/>
      <c r="B7" s="25" t="s">
        <v>13</v>
      </c>
      <c r="C7" s="187" t="s">
        <v>90</v>
      </c>
      <c r="D7" s="187"/>
      <c r="E7" s="187"/>
      <c r="F7" s="187"/>
      <c r="G7" s="8"/>
      <c r="K7" s="11"/>
    </row>
    <row r="8" spans="1:11" s="4" customFormat="1" ht="7.5" customHeight="1" x14ac:dyDescent="0.2">
      <c r="A8" s="5"/>
      <c r="B8" s="9"/>
      <c r="C8" s="9"/>
      <c r="D8" s="12"/>
      <c r="E8" s="12"/>
      <c r="F8" s="12"/>
      <c r="G8" s="8"/>
      <c r="K8" s="11"/>
    </row>
    <row r="9" spans="1:11" s="4" customFormat="1" ht="55.5" customHeight="1" x14ac:dyDescent="0.2">
      <c r="A9" s="5"/>
      <c r="B9" s="25" t="s">
        <v>4</v>
      </c>
      <c r="C9" s="183" t="s">
        <v>303</v>
      </c>
      <c r="D9" s="183"/>
      <c r="E9" s="183"/>
      <c r="F9" s="183"/>
      <c r="G9" s="78"/>
      <c r="J9" s="11"/>
    </row>
    <row r="10" spans="1:11" s="4" customFormat="1" ht="16.5" customHeight="1" x14ac:dyDescent="0.2">
      <c r="A10" s="5"/>
      <c r="B10" s="9"/>
      <c r="C10" s="194" t="s">
        <v>199</v>
      </c>
      <c r="D10" s="194"/>
      <c r="E10" s="194"/>
      <c r="F10" s="12"/>
      <c r="G10" s="8"/>
      <c r="K10" s="11"/>
    </row>
    <row r="11" spans="1:11" s="4" customFormat="1" ht="7.5" customHeight="1" x14ac:dyDescent="0.2">
      <c r="A11" s="5"/>
      <c r="B11" s="9"/>
      <c r="C11" s="9"/>
      <c r="D11" s="12"/>
      <c r="E11" s="12"/>
      <c r="F11" s="12"/>
      <c r="G11" s="8"/>
      <c r="K11" s="11"/>
    </row>
    <row r="12" spans="1:11" s="4" customFormat="1" ht="40.5" customHeight="1" x14ac:dyDescent="0.2">
      <c r="A12" s="5"/>
      <c r="B12" s="25" t="s">
        <v>64</v>
      </c>
      <c r="C12" s="183" t="s">
        <v>304</v>
      </c>
      <c r="D12" s="183"/>
      <c r="E12" s="183"/>
      <c r="F12" s="183"/>
      <c r="G12" s="8"/>
      <c r="K12" s="11"/>
    </row>
    <row r="13" spans="1:11" ht="18" x14ac:dyDescent="0.2">
      <c r="A13" s="26"/>
      <c r="B13" s="27"/>
      <c r="C13" s="22"/>
      <c r="D13" s="28"/>
      <c r="E13" s="16"/>
      <c r="F13" s="15"/>
      <c r="G13" s="8"/>
    </row>
    <row r="14" spans="1:11" ht="18" x14ac:dyDescent="0.2">
      <c r="A14" s="17"/>
      <c r="B14" s="14" t="s">
        <v>1</v>
      </c>
      <c r="C14" s="9" t="s">
        <v>65</v>
      </c>
      <c r="D14" s="44">
        <f>'Problem 37 Company'!D25-'Problem 37 Company'!E25</f>
        <v>-2101000</v>
      </c>
      <c r="E14" s="31"/>
      <c r="F14" s="15"/>
      <c r="G14" s="8"/>
    </row>
    <row r="15" spans="1:11" ht="74.25" customHeight="1" x14ac:dyDescent="0.2">
      <c r="A15" s="17"/>
      <c r="B15" s="33" t="s">
        <v>2</v>
      </c>
      <c r="C15" s="183" t="s">
        <v>198</v>
      </c>
      <c r="D15" s="183"/>
      <c r="E15" s="183"/>
      <c r="F15" s="183"/>
      <c r="G15" s="8"/>
    </row>
    <row r="16" spans="1:11" ht="62.25" customHeight="1" x14ac:dyDescent="0.2">
      <c r="A16" s="17"/>
      <c r="B16" s="33" t="s">
        <v>3</v>
      </c>
      <c r="C16" s="187" t="s">
        <v>253</v>
      </c>
      <c r="D16" s="187"/>
      <c r="E16" s="187"/>
      <c r="F16" s="187"/>
      <c r="G16" s="8"/>
    </row>
    <row r="17" spans="1:7" ht="81" customHeight="1" x14ac:dyDescent="0.2">
      <c r="A17" s="26"/>
      <c r="B17" s="33" t="s">
        <v>66</v>
      </c>
      <c r="C17" s="187" t="s">
        <v>254</v>
      </c>
      <c r="D17" s="187"/>
      <c r="E17" s="187"/>
      <c r="F17" s="187"/>
      <c r="G17" s="8"/>
    </row>
    <row r="18" spans="1:7" ht="19" thickBot="1" x14ac:dyDescent="0.25">
      <c r="A18" s="18"/>
      <c r="B18" s="19"/>
      <c r="C18" s="19"/>
      <c r="D18" s="19"/>
      <c r="E18" s="19"/>
      <c r="F18" s="20"/>
      <c r="G18" s="21"/>
    </row>
    <row r="19" spans="1:7" ht="14" thickTop="1" x14ac:dyDescent="0.15"/>
  </sheetData>
  <mergeCells count="10">
    <mergeCell ref="C15:F15"/>
    <mergeCell ref="C16:F16"/>
    <mergeCell ref="C17:F17"/>
    <mergeCell ref="C9:F9"/>
    <mergeCell ref="B2:C2"/>
    <mergeCell ref="B4:F4"/>
    <mergeCell ref="C5:F5"/>
    <mergeCell ref="C7:F7"/>
    <mergeCell ref="C12:F12"/>
    <mergeCell ref="C10:E10"/>
  </mergeCells>
  <phoneticPr fontId="0" type="noConversion"/>
  <hyperlinks>
    <hyperlink ref="C10" location="'Problem 37 Statement of CFs'!A1" display="Click here to view the firm's Statement of Stockholders' Equity" xr:uid="{00000000-0004-0000-0C00-000000000000}"/>
  </hyperlink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H81"/>
  <sheetViews>
    <sheetView workbookViewId="0">
      <selection activeCell="E36" sqref="E36"/>
    </sheetView>
  </sheetViews>
  <sheetFormatPr baseColWidth="10" defaultColWidth="8.83203125" defaultRowHeight="13" x14ac:dyDescent="0.15"/>
  <cols>
    <col min="1" max="1" width="8.83203125" customWidth="1"/>
    <col min="2" max="2" width="43" bestFit="1" customWidth="1"/>
    <col min="3" max="3" width="9.33203125" customWidth="1"/>
    <col min="4" max="4" width="8.83203125" customWidth="1"/>
    <col min="5" max="5" width="41.33203125" bestFit="1" customWidth="1"/>
    <col min="6" max="8" width="8.83203125" customWidth="1"/>
  </cols>
  <sheetData>
    <row r="1" spans="2:8" s="4" customFormat="1" ht="19" thickBot="1" x14ac:dyDescent="0.25"/>
    <row r="2" spans="2:8" s="4" customFormat="1" ht="19" thickTop="1" x14ac:dyDescent="0.2">
      <c r="B2" s="201" t="s">
        <v>256</v>
      </c>
      <c r="C2" s="202"/>
      <c r="D2" s="152"/>
      <c r="E2" s="153"/>
      <c r="F2" s="153"/>
      <c r="G2" s="154"/>
    </row>
    <row r="3" spans="2:8" ht="18" x14ac:dyDescent="0.2">
      <c r="B3" s="203" t="s">
        <v>257</v>
      </c>
      <c r="C3" s="204"/>
      <c r="D3" s="204"/>
      <c r="E3" s="204"/>
      <c r="F3" s="204"/>
      <c r="G3" s="205"/>
      <c r="H3" s="4"/>
    </row>
    <row r="4" spans="2:8" ht="18" x14ac:dyDescent="0.2">
      <c r="B4" s="198" t="s">
        <v>258</v>
      </c>
      <c r="C4" s="199"/>
      <c r="D4" s="199"/>
      <c r="E4" s="199"/>
      <c r="F4" s="199"/>
      <c r="G4" s="200"/>
      <c r="H4" s="4"/>
    </row>
    <row r="5" spans="2:8" ht="18" x14ac:dyDescent="0.2">
      <c r="B5" s="195" t="s">
        <v>284</v>
      </c>
      <c r="C5" s="196"/>
      <c r="D5" s="196"/>
      <c r="E5" s="196"/>
      <c r="F5" s="196"/>
      <c r="G5" s="197"/>
      <c r="H5" s="4"/>
    </row>
    <row r="6" spans="2:8" ht="18" x14ac:dyDescent="0.2">
      <c r="B6" s="173"/>
      <c r="C6" s="22"/>
      <c r="D6" s="22"/>
      <c r="E6" s="174"/>
      <c r="F6" s="22"/>
      <c r="G6" s="175"/>
      <c r="H6" s="4"/>
    </row>
    <row r="7" spans="2:8" ht="18" x14ac:dyDescent="0.2">
      <c r="B7" s="155" t="s">
        <v>14</v>
      </c>
      <c r="C7" s="176">
        <v>2016</v>
      </c>
      <c r="D7" s="176">
        <v>2015</v>
      </c>
      <c r="E7" s="156" t="s">
        <v>259</v>
      </c>
      <c r="F7" s="176">
        <v>2015</v>
      </c>
      <c r="G7" s="177">
        <v>2016</v>
      </c>
      <c r="H7" s="4"/>
    </row>
    <row r="8" spans="2:8" ht="18" x14ac:dyDescent="0.2">
      <c r="B8" s="155" t="s">
        <v>15</v>
      </c>
      <c r="C8" s="157"/>
      <c r="D8" s="157"/>
      <c r="E8" s="156" t="s">
        <v>8</v>
      </c>
      <c r="F8" s="157"/>
      <c r="G8" s="158"/>
      <c r="H8" s="4"/>
    </row>
    <row r="9" spans="2:8" ht="18" x14ac:dyDescent="0.2">
      <c r="B9" s="155" t="s">
        <v>16</v>
      </c>
      <c r="C9" s="157">
        <v>23.2</v>
      </c>
      <c r="D9" s="157">
        <v>20.5</v>
      </c>
      <c r="E9" s="156" t="s">
        <v>9</v>
      </c>
      <c r="F9" s="157">
        <v>29.2</v>
      </c>
      <c r="G9" s="158">
        <v>26.5</v>
      </c>
      <c r="H9" s="4"/>
    </row>
    <row r="10" spans="2:8" ht="18" x14ac:dyDescent="0.2">
      <c r="B10" s="155" t="s">
        <v>92</v>
      </c>
      <c r="C10" s="157">
        <v>18.5</v>
      </c>
      <c r="D10" s="157">
        <v>13.2</v>
      </c>
      <c r="E10" s="156" t="s">
        <v>260</v>
      </c>
      <c r="F10" s="157">
        <v>5.5</v>
      </c>
      <c r="G10" s="158">
        <v>3.2</v>
      </c>
      <c r="H10" s="4"/>
    </row>
    <row r="11" spans="2:8" ht="18" x14ac:dyDescent="0.2">
      <c r="B11" s="155" t="s">
        <v>7</v>
      </c>
      <c r="C11" s="157">
        <v>15.3</v>
      </c>
      <c r="D11" s="157">
        <v>14.3</v>
      </c>
      <c r="E11" s="156"/>
      <c r="F11" s="157"/>
      <c r="G11" s="158"/>
      <c r="H11" s="4"/>
    </row>
    <row r="12" spans="2:8" ht="18" x14ac:dyDescent="0.2">
      <c r="B12" s="155" t="s">
        <v>17</v>
      </c>
      <c r="C12" s="157">
        <f>SUM(C9:C11)</f>
        <v>57</v>
      </c>
      <c r="D12" s="157">
        <f>SUM(D9:D11)</f>
        <v>48</v>
      </c>
      <c r="E12" s="156" t="s">
        <v>10</v>
      </c>
      <c r="F12" s="157">
        <f>SUM(F9:F11)</f>
        <v>34.700000000000003</v>
      </c>
      <c r="G12" s="158">
        <f>SUM(G9:G11)</f>
        <v>29.7</v>
      </c>
      <c r="H12" s="4"/>
    </row>
    <row r="13" spans="2:8" ht="18" x14ac:dyDescent="0.2">
      <c r="B13" s="155"/>
      <c r="C13" s="157"/>
      <c r="D13" s="157"/>
      <c r="E13" s="156"/>
      <c r="F13" s="157"/>
      <c r="G13" s="158"/>
      <c r="H13" s="4"/>
    </row>
    <row r="14" spans="2:8" ht="18" x14ac:dyDescent="0.2">
      <c r="B14" s="155" t="s">
        <v>261</v>
      </c>
      <c r="C14" s="157"/>
      <c r="D14" s="157"/>
      <c r="E14" s="156" t="s">
        <v>262</v>
      </c>
      <c r="F14" s="157"/>
      <c r="G14" s="158"/>
      <c r="H14" s="4"/>
    </row>
    <row r="15" spans="2:8" ht="18" x14ac:dyDescent="0.2">
      <c r="B15" s="155"/>
      <c r="C15" s="157"/>
      <c r="D15" s="157"/>
      <c r="E15" s="156" t="s">
        <v>19</v>
      </c>
      <c r="F15" s="157">
        <v>113.2</v>
      </c>
      <c r="G15" s="158">
        <v>78</v>
      </c>
      <c r="H15" s="4"/>
    </row>
    <row r="16" spans="2:8" ht="18" x14ac:dyDescent="0.2">
      <c r="B16" s="155" t="s">
        <v>263</v>
      </c>
      <c r="C16" s="157">
        <v>113.1</v>
      </c>
      <c r="D16" s="157">
        <v>80.900000000000006</v>
      </c>
      <c r="E16" s="156"/>
      <c r="F16" s="157"/>
      <c r="G16" s="158"/>
      <c r="H16" s="4"/>
    </row>
    <row r="17" spans="2:8" ht="18" x14ac:dyDescent="0.2">
      <c r="B17" s="155"/>
      <c r="C17" s="157"/>
      <c r="D17" s="157"/>
      <c r="E17" s="156" t="s">
        <v>264</v>
      </c>
      <c r="F17" s="157">
        <f>SUM(F15:F16)</f>
        <v>113.2</v>
      </c>
      <c r="G17" s="158">
        <f>SUM(G15:G16)</f>
        <v>78</v>
      </c>
      <c r="H17" s="4"/>
    </row>
    <row r="18" spans="2:8" ht="18" x14ac:dyDescent="0.2">
      <c r="B18" s="155" t="s">
        <v>265</v>
      </c>
      <c r="C18" s="157">
        <f>C16</f>
        <v>113.1</v>
      </c>
      <c r="D18" s="157">
        <f>D16</f>
        <v>80.900000000000006</v>
      </c>
      <c r="E18" s="156" t="s">
        <v>20</v>
      </c>
      <c r="F18" s="157">
        <f>F17+F12</f>
        <v>147.9</v>
      </c>
      <c r="G18" s="158">
        <f>G17+G12</f>
        <v>107.7</v>
      </c>
      <c r="H18" s="4"/>
    </row>
    <row r="19" spans="2:8" ht="18" x14ac:dyDescent="0.2">
      <c r="B19" s="155"/>
      <c r="C19" s="157"/>
      <c r="D19" s="157"/>
      <c r="E19" s="156"/>
      <c r="F19" s="157"/>
      <c r="G19" s="158"/>
      <c r="H19" s="4"/>
    </row>
    <row r="20" spans="2:8" ht="18" x14ac:dyDescent="0.2">
      <c r="B20" s="155"/>
      <c r="C20" s="157"/>
      <c r="D20" s="157"/>
      <c r="E20" s="159" t="s">
        <v>266</v>
      </c>
      <c r="F20" s="157"/>
      <c r="G20" s="158"/>
      <c r="H20" s="4"/>
    </row>
    <row r="21" spans="2:8" ht="18" x14ac:dyDescent="0.2">
      <c r="B21" s="155"/>
      <c r="C21" s="157"/>
      <c r="D21" s="157"/>
      <c r="E21" s="156" t="s">
        <v>267</v>
      </c>
      <c r="F21" s="157">
        <v>8</v>
      </c>
      <c r="G21" s="158">
        <v>8</v>
      </c>
      <c r="H21" s="4"/>
    </row>
    <row r="22" spans="2:8" ht="18" x14ac:dyDescent="0.2">
      <c r="B22" s="155"/>
      <c r="D22" s="157"/>
      <c r="E22" s="156" t="s">
        <v>268</v>
      </c>
      <c r="F22" s="157">
        <v>14.2</v>
      </c>
      <c r="G22" s="158">
        <v>13.2</v>
      </c>
      <c r="H22" s="4"/>
    </row>
    <row r="23" spans="2:8" ht="18" x14ac:dyDescent="0.2">
      <c r="B23" s="155"/>
      <c r="C23" s="157"/>
      <c r="D23" s="157"/>
      <c r="E23" s="156" t="s">
        <v>269</v>
      </c>
      <c r="F23" s="157">
        <f>SUM(F21:F22)</f>
        <v>22.2</v>
      </c>
      <c r="G23" s="158">
        <f>SUM(G21:G22)</f>
        <v>21.2</v>
      </c>
      <c r="H23" s="4"/>
    </row>
    <row r="24" spans="2:8" ht="19" thickBot="1" x14ac:dyDescent="0.25">
      <c r="B24" s="160" t="s">
        <v>5</v>
      </c>
      <c r="C24" s="160">
        <f>C18+C12</f>
        <v>170.1</v>
      </c>
      <c r="D24" s="160">
        <f>D18+D12</f>
        <v>128.9</v>
      </c>
      <c r="E24" s="161" t="s">
        <v>270</v>
      </c>
      <c r="F24" s="160">
        <f>F18+F23</f>
        <v>170.1</v>
      </c>
      <c r="G24" s="162">
        <f>G18+G23</f>
        <v>128.9</v>
      </c>
      <c r="H24" s="4"/>
    </row>
    <row r="25" spans="2:8" ht="19" thickTop="1" x14ac:dyDescent="0.2">
      <c r="B25" s="151"/>
      <c r="C25" s="151"/>
      <c r="D25" s="151"/>
      <c r="E25" s="151"/>
      <c r="F25" s="151"/>
      <c r="G25" s="151"/>
      <c r="H25" s="4"/>
    </row>
    <row r="26" spans="2:8" x14ac:dyDescent="0.15">
      <c r="B26" s="151"/>
      <c r="C26" s="151"/>
      <c r="D26" s="151"/>
      <c r="E26" s="151"/>
      <c r="F26" s="151"/>
      <c r="G26" s="151"/>
    </row>
    <row r="27" spans="2:8" s="4" customFormat="1" ht="19" thickBot="1" x14ac:dyDescent="0.25"/>
    <row r="28" spans="2:8" s="4" customFormat="1" ht="19" thickTop="1" x14ac:dyDescent="0.2">
      <c r="B28" s="201" t="s">
        <v>282</v>
      </c>
      <c r="C28" s="202"/>
      <c r="D28" s="163"/>
    </row>
    <row r="29" spans="2:8" ht="18" x14ac:dyDescent="0.15">
      <c r="B29" s="203" t="s">
        <v>257</v>
      </c>
      <c r="C29" s="204"/>
      <c r="D29" s="205"/>
      <c r="E29" s="151"/>
      <c r="F29" s="151"/>
      <c r="G29" s="151"/>
    </row>
    <row r="30" spans="2:8" ht="18" x14ac:dyDescent="0.15">
      <c r="B30" s="198" t="s">
        <v>271</v>
      </c>
      <c r="C30" s="199"/>
      <c r="D30" s="200"/>
      <c r="E30" s="151"/>
      <c r="F30" s="151"/>
      <c r="G30" s="151"/>
    </row>
    <row r="31" spans="2:8" ht="18" x14ac:dyDescent="0.15">
      <c r="B31" s="195" t="s">
        <v>272</v>
      </c>
      <c r="C31" s="196"/>
      <c r="D31" s="197"/>
      <c r="E31" s="151"/>
      <c r="F31" s="151"/>
      <c r="G31" s="151"/>
    </row>
    <row r="32" spans="2:8" ht="16" x14ac:dyDescent="0.15">
      <c r="B32" s="155"/>
      <c r="C32" s="157">
        <v>2016</v>
      </c>
      <c r="D32" s="158">
        <v>2015</v>
      </c>
      <c r="E32" s="151"/>
      <c r="F32" s="151"/>
      <c r="G32" s="151"/>
    </row>
    <row r="33" spans="2:7" ht="16" x14ac:dyDescent="0.15">
      <c r="B33" s="155" t="s">
        <v>273</v>
      </c>
      <c r="C33" s="157">
        <v>186.7</v>
      </c>
      <c r="D33" s="158">
        <v>176.1</v>
      </c>
      <c r="E33" s="151"/>
      <c r="F33" s="151"/>
      <c r="G33" s="151"/>
    </row>
    <row r="34" spans="2:7" ht="16" x14ac:dyDescent="0.15">
      <c r="B34" s="155" t="s">
        <v>274</v>
      </c>
      <c r="C34" s="164">
        <v>-153.4</v>
      </c>
      <c r="D34" s="165">
        <v>-147.30000000000001</v>
      </c>
      <c r="E34" s="151"/>
      <c r="F34" s="151"/>
      <c r="G34" s="151"/>
    </row>
    <row r="35" spans="2:7" ht="16" x14ac:dyDescent="0.15">
      <c r="B35" s="155" t="s">
        <v>275</v>
      </c>
      <c r="C35" s="157">
        <f>SUM(C33:C34)</f>
        <v>33.299999999999983</v>
      </c>
      <c r="D35" s="158">
        <f>SUM(D33:D34)</f>
        <v>28.799999999999983</v>
      </c>
      <c r="E35" s="151"/>
      <c r="F35" s="151"/>
      <c r="G35" s="151"/>
    </row>
    <row r="36" spans="2:7" ht="16" x14ac:dyDescent="0.15">
      <c r="B36" s="155" t="s">
        <v>276</v>
      </c>
      <c r="C36" s="164">
        <v>-13.5</v>
      </c>
      <c r="D36" s="165">
        <v>-13</v>
      </c>
      <c r="E36" s="151"/>
      <c r="F36" s="151"/>
      <c r="G36" s="151"/>
    </row>
    <row r="37" spans="2:7" ht="16" x14ac:dyDescent="0.15">
      <c r="B37" s="155" t="s">
        <v>277</v>
      </c>
      <c r="C37" s="157">
        <v>-8.1999999999999993</v>
      </c>
      <c r="D37" s="158">
        <v>-7.6</v>
      </c>
      <c r="E37" s="151"/>
      <c r="F37" s="151"/>
      <c r="G37" s="151"/>
    </row>
    <row r="38" spans="2:7" ht="16" x14ac:dyDescent="0.15">
      <c r="B38" s="155" t="s">
        <v>278</v>
      </c>
      <c r="C38" s="164">
        <v>-1.2</v>
      </c>
      <c r="D38" s="165">
        <v>-1.1000000000000001</v>
      </c>
      <c r="E38" s="151"/>
      <c r="F38" s="151"/>
      <c r="G38" s="151"/>
    </row>
    <row r="39" spans="2:7" ht="16" x14ac:dyDescent="0.15">
      <c r="B39" s="155" t="s">
        <v>113</v>
      </c>
      <c r="C39" s="157">
        <f>SUM(C35:C38)</f>
        <v>10.399999999999984</v>
      </c>
      <c r="D39" s="158">
        <f>SUM(D35:D38)</f>
        <v>7.0999999999999837</v>
      </c>
      <c r="E39" s="151"/>
      <c r="F39" s="151"/>
      <c r="G39" s="151"/>
    </row>
    <row r="40" spans="2:7" ht="16" x14ac:dyDescent="0.15">
      <c r="B40" s="155" t="s">
        <v>194</v>
      </c>
      <c r="C40" s="164">
        <v>0</v>
      </c>
      <c r="D40" s="165">
        <v>0</v>
      </c>
      <c r="E40" s="151"/>
      <c r="F40" s="151"/>
      <c r="G40" s="151"/>
    </row>
    <row r="41" spans="2:7" ht="16" x14ac:dyDescent="0.15">
      <c r="B41" s="155" t="s">
        <v>279</v>
      </c>
      <c r="C41" s="157">
        <f>SUM(C39:C40)</f>
        <v>10.399999999999984</v>
      </c>
      <c r="D41" s="158">
        <f>SUM(D39:D40)</f>
        <v>7.0999999999999837</v>
      </c>
      <c r="E41" s="151"/>
      <c r="F41" s="151"/>
      <c r="G41" s="151"/>
    </row>
    <row r="42" spans="2:7" ht="16" x14ac:dyDescent="0.15">
      <c r="B42" s="155" t="s">
        <v>280</v>
      </c>
      <c r="C42" s="164">
        <v>-7.7</v>
      </c>
      <c r="D42" s="165">
        <v>-4.5999999999999996</v>
      </c>
      <c r="E42" s="151"/>
      <c r="F42" s="151"/>
      <c r="G42" s="151"/>
    </row>
    <row r="43" spans="2:7" ht="16" x14ac:dyDescent="0.15">
      <c r="B43" s="155" t="s">
        <v>193</v>
      </c>
      <c r="C43" s="157">
        <f>C41+C42</f>
        <v>2.6999999999999842</v>
      </c>
      <c r="D43" s="158">
        <f>D41+D42</f>
        <v>2.499999999999984</v>
      </c>
      <c r="E43" s="151"/>
      <c r="F43" s="151"/>
      <c r="G43" s="151"/>
    </row>
    <row r="44" spans="2:7" ht="16" x14ac:dyDescent="0.15">
      <c r="B44" s="155" t="s">
        <v>192</v>
      </c>
      <c r="C44" s="164">
        <v>-0.7</v>
      </c>
      <c r="D44" s="165">
        <v>-0.6</v>
      </c>
      <c r="E44" s="151"/>
      <c r="F44" s="151"/>
      <c r="G44" s="151"/>
    </row>
    <row r="45" spans="2:7" ht="17" thickBot="1" x14ac:dyDescent="0.2">
      <c r="B45" s="155" t="s">
        <v>0</v>
      </c>
      <c r="C45" s="166">
        <f>SUM(C43:C44)</f>
        <v>1.9999999999999842</v>
      </c>
      <c r="D45" s="167">
        <f>SUM(D43:D44)</f>
        <v>1.8999999999999839</v>
      </c>
      <c r="E45" s="151"/>
      <c r="F45" s="151"/>
      <c r="G45" s="151"/>
    </row>
    <row r="46" spans="2:7" ht="17" thickTop="1" x14ac:dyDescent="0.15">
      <c r="B46" s="155" t="s">
        <v>143</v>
      </c>
      <c r="C46" s="169">
        <v>0.55600000000000005</v>
      </c>
      <c r="D46" s="170">
        <v>0.52800000000000002</v>
      </c>
      <c r="E46" s="151"/>
      <c r="F46" s="151"/>
      <c r="G46" s="151"/>
    </row>
    <row r="47" spans="2:7" ht="17" thickBot="1" x14ac:dyDescent="0.2">
      <c r="B47" s="168" t="s">
        <v>281</v>
      </c>
      <c r="C47" s="171">
        <v>0.52600000000000002</v>
      </c>
      <c r="D47" s="172">
        <v>0.5</v>
      </c>
      <c r="E47" s="151"/>
      <c r="F47" s="151"/>
      <c r="G47" s="151"/>
    </row>
    <row r="48" spans="2:7" ht="14" thickTop="1" x14ac:dyDescent="0.15">
      <c r="B48" s="151"/>
      <c r="C48" s="151"/>
      <c r="D48" s="151"/>
      <c r="E48" s="151"/>
      <c r="F48" s="151"/>
      <c r="G48" s="151"/>
    </row>
    <row r="49" spans="2:7" x14ac:dyDescent="0.15">
      <c r="B49" s="151"/>
      <c r="C49" s="151"/>
      <c r="D49" s="151"/>
      <c r="E49" s="151"/>
      <c r="F49" s="151"/>
      <c r="G49" s="151"/>
    </row>
    <row r="50" spans="2:7" x14ac:dyDescent="0.15">
      <c r="B50" s="151"/>
      <c r="C50" s="151"/>
      <c r="D50" s="151"/>
      <c r="E50" s="151"/>
      <c r="F50" s="151"/>
      <c r="G50" s="151"/>
    </row>
    <row r="51" spans="2:7" x14ac:dyDescent="0.15">
      <c r="B51" s="151"/>
      <c r="C51" s="151"/>
      <c r="D51" s="151"/>
      <c r="E51" s="151"/>
      <c r="F51" s="151"/>
      <c r="G51" s="151"/>
    </row>
    <row r="52" spans="2:7" x14ac:dyDescent="0.15">
      <c r="B52" s="151"/>
      <c r="C52" s="151"/>
      <c r="D52" s="151"/>
      <c r="E52" s="151"/>
      <c r="F52" s="151"/>
      <c r="G52" s="151"/>
    </row>
    <row r="53" spans="2:7" x14ac:dyDescent="0.15">
      <c r="B53" s="151"/>
      <c r="C53" s="151"/>
      <c r="D53" s="151"/>
      <c r="E53" s="151"/>
      <c r="F53" s="151"/>
      <c r="G53" s="151"/>
    </row>
    <row r="54" spans="2:7" x14ac:dyDescent="0.15">
      <c r="B54" s="151"/>
      <c r="C54" s="151"/>
      <c r="D54" s="151"/>
      <c r="E54" s="151"/>
      <c r="F54" s="151"/>
      <c r="G54" s="151"/>
    </row>
    <row r="55" spans="2:7" x14ac:dyDescent="0.15">
      <c r="B55" s="151"/>
      <c r="C55" s="151"/>
      <c r="D55" s="151"/>
      <c r="E55" s="151"/>
      <c r="F55" s="151"/>
      <c r="G55" s="151"/>
    </row>
    <row r="56" spans="2:7" x14ac:dyDescent="0.15">
      <c r="B56" s="151"/>
      <c r="C56" s="151"/>
      <c r="D56" s="151"/>
      <c r="E56" s="151"/>
      <c r="F56" s="151"/>
      <c r="G56" s="151"/>
    </row>
    <row r="57" spans="2:7" x14ac:dyDescent="0.15">
      <c r="B57" s="151"/>
      <c r="C57" s="151"/>
      <c r="D57" s="151"/>
      <c r="E57" s="151"/>
      <c r="F57" s="151"/>
      <c r="G57" s="151"/>
    </row>
    <row r="58" spans="2:7" x14ac:dyDescent="0.15">
      <c r="B58" s="151"/>
      <c r="C58" s="151"/>
      <c r="D58" s="151"/>
      <c r="E58" s="151"/>
      <c r="F58" s="151"/>
      <c r="G58" s="151"/>
    </row>
    <row r="59" spans="2:7" x14ac:dyDescent="0.15">
      <c r="B59" s="151"/>
      <c r="C59" s="151"/>
      <c r="D59" s="151"/>
      <c r="E59" s="151"/>
      <c r="F59" s="151"/>
      <c r="G59" s="151"/>
    </row>
    <row r="60" spans="2:7" x14ac:dyDescent="0.15">
      <c r="B60" s="151"/>
      <c r="C60" s="151"/>
      <c r="D60" s="151"/>
      <c r="E60" s="151"/>
      <c r="F60" s="151"/>
      <c r="G60" s="151"/>
    </row>
    <row r="61" spans="2:7" x14ac:dyDescent="0.15">
      <c r="B61" s="151"/>
      <c r="C61" s="151"/>
      <c r="D61" s="151"/>
      <c r="E61" s="151"/>
      <c r="F61" s="151"/>
      <c r="G61" s="151"/>
    </row>
    <row r="62" spans="2:7" x14ac:dyDescent="0.15">
      <c r="B62" s="151"/>
      <c r="C62" s="151"/>
      <c r="D62" s="151"/>
      <c r="E62" s="151"/>
      <c r="F62" s="151"/>
      <c r="G62" s="151"/>
    </row>
    <row r="63" spans="2:7" x14ac:dyDescent="0.15">
      <c r="B63" s="151"/>
      <c r="C63" s="151"/>
      <c r="D63" s="151"/>
      <c r="E63" s="151"/>
      <c r="F63" s="151"/>
      <c r="G63" s="151"/>
    </row>
    <row r="64" spans="2:7" x14ac:dyDescent="0.15">
      <c r="B64" s="151"/>
      <c r="C64" s="151"/>
      <c r="D64" s="151"/>
      <c r="E64" s="151"/>
      <c r="F64" s="151"/>
      <c r="G64" s="151"/>
    </row>
    <row r="65" spans="2:7" x14ac:dyDescent="0.15">
      <c r="B65" s="151"/>
      <c r="C65" s="151"/>
      <c r="D65" s="151"/>
      <c r="E65" s="151"/>
      <c r="F65" s="151"/>
      <c r="G65" s="151"/>
    </row>
    <row r="66" spans="2:7" x14ac:dyDescent="0.15">
      <c r="B66" s="151"/>
      <c r="C66" s="151"/>
      <c r="D66" s="151"/>
      <c r="E66" s="151"/>
      <c r="F66" s="151"/>
      <c r="G66" s="151"/>
    </row>
    <row r="67" spans="2:7" x14ac:dyDescent="0.15">
      <c r="B67" s="151"/>
      <c r="C67" s="151"/>
      <c r="D67" s="151"/>
      <c r="E67" s="151"/>
      <c r="F67" s="151"/>
      <c r="G67" s="151"/>
    </row>
    <row r="68" spans="2:7" x14ac:dyDescent="0.15">
      <c r="B68" s="151"/>
      <c r="C68" s="151"/>
      <c r="D68" s="151"/>
      <c r="E68" s="151"/>
      <c r="F68" s="151"/>
      <c r="G68" s="151"/>
    </row>
    <row r="69" spans="2:7" x14ac:dyDescent="0.15">
      <c r="B69" s="151"/>
      <c r="C69" s="151"/>
      <c r="D69" s="151"/>
      <c r="E69" s="151"/>
      <c r="F69" s="151"/>
      <c r="G69" s="151"/>
    </row>
    <row r="70" spans="2:7" x14ac:dyDescent="0.15">
      <c r="B70" s="151"/>
      <c r="C70" s="151"/>
      <c r="D70" s="151"/>
      <c r="E70" s="151"/>
      <c r="F70" s="151"/>
      <c r="G70" s="151"/>
    </row>
    <row r="71" spans="2:7" x14ac:dyDescent="0.15">
      <c r="B71" s="151"/>
      <c r="C71" s="151"/>
      <c r="D71" s="151"/>
      <c r="E71" s="151"/>
      <c r="F71" s="151"/>
      <c r="G71" s="151"/>
    </row>
    <row r="72" spans="2:7" x14ac:dyDescent="0.15">
      <c r="B72" s="151"/>
      <c r="C72" s="151"/>
      <c r="D72" s="151"/>
      <c r="E72" s="151"/>
      <c r="F72" s="151"/>
      <c r="G72" s="151"/>
    </row>
    <row r="73" spans="2:7" x14ac:dyDescent="0.15">
      <c r="B73" s="151"/>
      <c r="C73" s="151"/>
      <c r="D73" s="151"/>
      <c r="E73" s="151"/>
      <c r="F73" s="151"/>
      <c r="G73" s="151"/>
    </row>
    <row r="74" spans="2:7" x14ac:dyDescent="0.15">
      <c r="B74" s="151"/>
      <c r="C74" s="151"/>
      <c r="D74" s="151"/>
      <c r="E74" s="151"/>
      <c r="F74" s="151"/>
      <c r="G74" s="151"/>
    </row>
    <row r="75" spans="2:7" x14ac:dyDescent="0.15">
      <c r="B75" s="151"/>
      <c r="C75" s="151"/>
      <c r="D75" s="151"/>
      <c r="E75" s="151"/>
      <c r="F75" s="151"/>
      <c r="G75" s="151"/>
    </row>
    <row r="76" spans="2:7" x14ac:dyDescent="0.15">
      <c r="B76" s="151"/>
      <c r="C76" s="151"/>
      <c r="D76" s="151"/>
      <c r="E76" s="151"/>
      <c r="F76" s="151"/>
      <c r="G76" s="151"/>
    </row>
    <row r="77" spans="2:7" x14ac:dyDescent="0.15">
      <c r="B77" s="151"/>
      <c r="C77" s="151"/>
      <c r="D77" s="151"/>
      <c r="E77" s="151"/>
      <c r="F77" s="151"/>
      <c r="G77" s="151"/>
    </row>
    <row r="78" spans="2:7" x14ac:dyDescent="0.15">
      <c r="B78" s="151"/>
      <c r="C78" s="151"/>
      <c r="D78" s="151"/>
      <c r="E78" s="151"/>
      <c r="F78" s="151"/>
      <c r="G78" s="151"/>
    </row>
    <row r="79" spans="2:7" x14ac:dyDescent="0.15">
      <c r="B79" s="151"/>
      <c r="C79" s="151"/>
      <c r="D79" s="151"/>
      <c r="E79" s="151"/>
      <c r="F79" s="151"/>
      <c r="G79" s="151"/>
    </row>
    <row r="80" spans="2:7" x14ac:dyDescent="0.15">
      <c r="B80" s="151"/>
      <c r="C80" s="151"/>
      <c r="D80" s="151"/>
      <c r="E80" s="151"/>
      <c r="F80" s="151"/>
      <c r="G80" s="151"/>
    </row>
    <row r="81" spans="2:7" x14ac:dyDescent="0.15">
      <c r="B81" s="151"/>
      <c r="C81" s="151"/>
      <c r="D81" s="151"/>
      <c r="E81" s="151"/>
      <c r="F81" s="151"/>
      <c r="G81" s="151"/>
    </row>
  </sheetData>
  <mergeCells count="8">
    <mergeCell ref="B5:G5"/>
    <mergeCell ref="B31:D31"/>
    <mergeCell ref="B30:D30"/>
    <mergeCell ref="B2:C2"/>
    <mergeCell ref="B3:G3"/>
    <mergeCell ref="B4:G4"/>
    <mergeCell ref="B28:C28"/>
    <mergeCell ref="B29:D29"/>
  </mergeCells>
  <pageMargins left="0.75" right="0.75" top="1" bottom="1" header="0.5" footer="0.5"/>
  <pageSetup scale="97" fitToHeight="2" orientation="landscape" horizontalDpi="300" verticalDpi="300"/>
  <headerFooter alignWithMargins="0"/>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H53"/>
  <sheetViews>
    <sheetView workbookViewId="0">
      <selection activeCell="G40" sqref="G40"/>
    </sheetView>
  </sheetViews>
  <sheetFormatPr baseColWidth="10" defaultColWidth="8.83203125" defaultRowHeight="13" x14ac:dyDescent="0.15"/>
  <cols>
    <col min="1" max="1" width="8.83203125" style="101"/>
    <col min="2" max="2" width="26.1640625" style="101" bestFit="1" customWidth="1"/>
    <col min="3" max="16384" width="8.83203125" style="101"/>
  </cols>
  <sheetData>
    <row r="1" spans="2:8" ht="14" thickBot="1" x14ac:dyDescent="0.2"/>
    <row r="2" spans="2:8" ht="19.5" customHeight="1" x14ac:dyDescent="0.2">
      <c r="B2" s="178" t="s">
        <v>151</v>
      </c>
      <c r="C2" s="206" t="s">
        <v>301</v>
      </c>
      <c r="D2" s="206"/>
      <c r="E2" s="206"/>
      <c r="F2" s="206"/>
      <c r="G2" s="207"/>
    </row>
    <row r="3" spans="2:8" ht="18" customHeight="1" x14ac:dyDescent="0.15">
      <c r="B3" s="102"/>
      <c r="C3" s="208"/>
      <c r="D3" s="208"/>
      <c r="E3" s="208"/>
      <c r="F3" s="208"/>
      <c r="G3" s="209"/>
    </row>
    <row r="4" spans="2:8" x14ac:dyDescent="0.15">
      <c r="B4" s="102"/>
      <c r="C4" s="103"/>
      <c r="D4" s="103"/>
      <c r="E4" s="103"/>
      <c r="F4" s="103"/>
      <c r="G4" s="104"/>
    </row>
    <row r="5" spans="2:8" x14ac:dyDescent="0.15">
      <c r="B5" s="102" t="s">
        <v>285</v>
      </c>
      <c r="C5" s="210" t="s">
        <v>152</v>
      </c>
      <c r="D5" s="210"/>
      <c r="E5" s="210"/>
      <c r="F5" s="210"/>
      <c r="G5" s="211"/>
    </row>
    <row r="6" spans="2:8" x14ac:dyDescent="0.15">
      <c r="B6" s="106" t="s">
        <v>153</v>
      </c>
      <c r="C6" s="179">
        <v>2019</v>
      </c>
      <c r="D6" s="179">
        <f>C6+1</f>
        <v>2020</v>
      </c>
      <c r="E6" s="179">
        <f>D6+1</f>
        <v>2021</v>
      </c>
      <c r="F6" s="179">
        <f>E6+1</f>
        <v>2022</v>
      </c>
      <c r="G6" s="180">
        <f>F6+1</f>
        <v>2023</v>
      </c>
    </row>
    <row r="7" spans="2:8" x14ac:dyDescent="0.15">
      <c r="B7" s="102" t="s">
        <v>154</v>
      </c>
      <c r="C7" s="103">
        <v>404.3</v>
      </c>
      <c r="D7" s="103">
        <v>363.8</v>
      </c>
      <c r="E7" s="103">
        <v>424.6</v>
      </c>
      <c r="F7" s="103">
        <v>510.7</v>
      </c>
      <c r="G7" s="104">
        <v>604.1</v>
      </c>
    </row>
    <row r="8" spans="2:8" x14ac:dyDescent="0.15">
      <c r="B8" s="102" t="s">
        <v>155</v>
      </c>
      <c r="C8" s="103">
        <v>-188.3</v>
      </c>
      <c r="D8" s="103">
        <v>-173.8</v>
      </c>
      <c r="E8" s="103">
        <v>-206.2</v>
      </c>
      <c r="F8" s="103">
        <v>-246.8</v>
      </c>
      <c r="G8" s="104">
        <v>-293.39999999999998</v>
      </c>
    </row>
    <row r="9" spans="2:8" x14ac:dyDescent="0.15">
      <c r="B9" s="102" t="s">
        <v>156</v>
      </c>
      <c r="C9" s="103">
        <f>SUM(C7:C8)</f>
        <v>216</v>
      </c>
      <c r="D9" s="103">
        <f>SUM(D7:D8)</f>
        <v>190</v>
      </c>
      <c r="E9" s="103">
        <f>SUM(E7:E8)</f>
        <v>218.40000000000003</v>
      </c>
      <c r="F9" s="103">
        <f>SUM(F7:F8)</f>
        <v>263.89999999999998</v>
      </c>
      <c r="G9" s="104">
        <f>SUM(G7:G8)</f>
        <v>310.70000000000005</v>
      </c>
      <c r="H9" s="101" t="s">
        <v>157</v>
      </c>
    </row>
    <row r="10" spans="2:8" x14ac:dyDescent="0.15">
      <c r="B10" s="102" t="s">
        <v>158</v>
      </c>
      <c r="C10" s="103">
        <v>-66.7</v>
      </c>
      <c r="D10" s="103">
        <v>-66.400000000000006</v>
      </c>
      <c r="E10" s="103">
        <v>-82.8</v>
      </c>
      <c r="F10" s="103">
        <v>-102.1</v>
      </c>
      <c r="G10" s="104">
        <v>-120.8</v>
      </c>
      <c r="H10" s="101" t="s">
        <v>157</v>
      </c>
    </row>
    <row r="11" spans="2:8" x14ac:dyDescent="0.15">
      <c r="B11" s="102" t="s">
        <v>159</v>
      </c>
      <c r="C11" s="103">
        <v>-60.6</v>
      </c>
      <c r="D11" s="103">
        <v>-59.1</v>
      </c>
      <c r="E11" s="103">
        <v>-59.4</v>
      </c>
      <c r="F11" s="103">
        <v>-66.400000000000006</v>
      </c>
      <c r="G11" s="104">
        <v>-78.5</v>
      </c>
      <c r="H11" s="101" t="s">
        <v>157</v>
      </c>
    </row>
    <row r="12" spans="2:8" x14ac:dyDescent="0.15">
      <c r="B12" s="102" t="s">
        <v>160</v>
      </c>
      <c r="C12" s="103">
        <v>-27.3</v>
      </c>
      <c r="D12" s="103">
        <v>-27</v>
      </c>
      <c r="E12" s="103">
        <v>-34.299999999999997</v>
      </c>
      <c r="F12" s="103">
        <v>-38.4</v>
      </c>
      <c r="G12" s="104">
        <v>-38.6</v>
      </c>
      <c r="H12" s="101" t="s">
        <v>157</v>
      </c>
    </row>
    <row r="13" spans="2:8" x14ac:dyDescent="0.15">
      <c r="B13" s="102" t="s">
        <v>161</v>
      </c>
      <c r="C13" s="103">
        <f>SUM(C9:C12)</f>
        <v>61.40000000000002</v>
      </c>
      <c r="D13" s="103">
        <f>SUM(D9:D12)</f>
        <v>37.5</v>
      </c>
      <c r="E13" s="103">
        <f>SUM(E9:E12)</f>
        <v>41.90000000000002</v>
      </c>
      <c r="F13" s="103">
        <f>SUM(F9:F12)</f>
        <v>56.999999999999979</v>
      </c>
      <c r="G13" s="104">
        <f>SUM(G9:G12)</f>
        <v>72.80000000000004</v>
      </c>
      <c r="H13" s="101" t="s">
        <v>157</v>
      </c>
    </row>
    <row r="14" spans="2:8" x14ac:dyDescent="0.15">
      <c r="B14" s="102" t="s">
        <v>162</v>
      </c>
      <c r="C14" s="103">
        <v>-33.700000000000003</v>
      </c>
      <c r="D14" s="103">
        <v>-32.9</v>
      </c>
      <c r="E14" s="103">
        <v>-32.200000000000003</v>
      </c>
      <c r="F14" s="103">
        <v>-37.4</v>
      </c>
      <c r="G14" s="104">
        <v>-39.4</v>
      </c>
      <c r="H14" s="101" t="s">
        <v>157</v>
      </c>
    </row>
    <row r="15" spans="2:8" x14ac:dyDescent="0.15">
      <c r="B15" s="102" t="s">
        <v>163</v>
      </c>
      <c r="C15" s="103">
        <f>SUM(C13:C14)</f>
        <v>27.700000000000017</v>
      </c>
      <c r="D15" s="103">
        <f>SUM(D13:D14)</f>
        <v>4.6000000000000014</v>
      </c>
      <c r="E15" s="103">
        <f>SUM(E13:E14)</f>
        <v>9.7000000000000171</v>
      </c>
      <c r="F15" s="103">
        <f>SUM(F13:F14)</f>
        <v>19.59999999999998</v>
      </c>
      <c r="G15" s="104">
        <f>SUM(G13:G14)</f>
        <v>33.400000000000041</v>
      </c>
      <c r="H15" s="101" t="s">
        <v>157</v>
      </c>
    </row>
    <row r="16" spans="2:8" x14ac:dyDescent="0.15">
      <c r="B16" s="102" t="s">
        <v>164</v>
      </c>
      <c r="C16" s="103">
        <v>-9.6999999999999993</v>
      </c>
      <c r="D16" s="103">
        <v>-1.6</v>
      </c>
      <c r="E16" s="103">
        <v>-3.4</v>
      </c>
      <c r="F16" s="103">
        <v>-6.9</v>
      </c>
      <c r="G16" s="104">
        <v>-11.7</v>
      </c>
      <c r="H16" s="101" t="s">
        <v>157</v>
      </c>
    </row>
    <row r="17" spans="2:8" x14ac:dyDescent="0.15">
      <c r="B17" s="102" t="s">
        <v>165</v>
      </c>
      <c r="C17" s="103">
        <f>C15+C16</f>
        <v>18.000000000000018</v>
      </c>
      <c r="D17" s="103">
        <f>D15+D16</f>
        <v>3.0000000000000013</v>
      </c>
      <c r="E17" s="103">
        <f>E15+E16</f>
        <v>6.3000000000000167</v>
      </c>
      <c r="F17" s="103">
        <f>F15+F16</f>
        <v>12.69999999999998</v>
      </c>
      <c r="G17" s="104">
        <f>G15+G16</f>
        <v>21.700000000000042</v>
      </c>
      <c r="H17" s="101" t="s">
        <v>157</v>
      </c>
    </row>
    <row r="18" spans="2:8" x14ac:dyDescent="0.15">
      <c r="B18" s="102" t="s">
        <v>166</v>
      </c>
      <c r="C18" s="103">
        <v>55</v>
      </c>
      <c r="D18" s="103">
        <v>55</v>
      </c>
      <c r="E18" s="103">
        <v>55</v>
      </c>
      <c r="F18" s="103">
        <v>55</v>
      </c>
      <c r="G18" s="104">
        <v>55</v>
      </c>
      <c r="H18" s="101" t="s">
        <v>157</v>
      </c>
    </row>
    <row r="19" spans="2:8" x14ac:dyDescent="0.15">
      <c r="B19" s="102" t="s">
        <v>167</v>
      </c>
      <c r="C19" s="105">
        <f>C17/C18</f>
        <v>0.3272727272727276</v>
      </c>
      <c r="D19" s="105">
        <f>D17/D18</f>
        <v>5.4545454545454571E-2</v>
      </c>
      <c r="E19" s="105">
        <f>E17/E18</f>
        <v>0.11454545454545485</v>
      </c>
      <c r="F19" s="105">
        <f>F17/F18</f>
        <v>0.23090909090909054</v>
      </c>
      <c r="G19" s="105">
        <f>G17/G18</f>
        <v>0.39454545454545531</v>
      </c>
      <c r="H19" s="101" t="s">
        <v>157</v>
      </c>
    </row>
    <row r="20" spans="2:8" x14ac:dyDescent="0.15">
      <c r="B20" s="102"/>
      <c r="C20" s="103"/>
      <c r="D20" s="103"/>
      <c r="E20" s="103"/>
      <c r="F20" s="103"/>
      <c r="G20" s="104"/>
    </row>
    <row r="21" spans="2:8" x14ac:dyDescent="0.15">
      <c r="B21" s="106" t="s">
        <v>168</v>
      </c>
      <c r="C21" s="179">
        <f>C6</f>
        <v>2019</v>
      </c>
      <c r="D21" s="179">
        <f t="shared" ref="D21:F21" si="0">D6</f>
        <v>2020</v>
      </c>
      <c r="E21" s="179">
        <f t="shared" si="0"/>
        <v>2021</v>
      </c>
      <c r="F21" s="179">
        <f t="shared" si="0"/>
        <v>2022</v>
      </c>
      <c r="G21" s="180">
        <f>G6</f>
        <v>2023</v>
      </c>
    </row>
    <row r="22" spans="2:8" x14ac:dyDescent="0.15">
      <c r="B22" s="102" t="s">
        <v>14</v>
      </c>
      <c r="C22" s="103"/>
      <c r="D22" s="103"/>
      <c r="E22" s="103"/>
      <c r="F22" s="103"/>
      <c r="G22" s="104"/>
    </row>
    <row r="23" spans="2:8" x14ac:dyDescent="0.15">
      <c r="B23" s="102" t="s">
        <v>16</v>
      </c>
      <c r="C23" s="103">
        <v>48.8</v>
      </c>
      <c r="D23" s="103">
        <v>68.900000000000006</v>
      </c>
      <c r="E23" s="103">
        <v>86.3</v>
      </c>
      <c r="F23" s="103">
        <v>77.5</v>
      </c>
      <c r="G23" s="104">
        <v>85</v>
      </c>
    </row>
    <row r="24" spans="2:8" x14ac:dyDescent="0.15">
      <c r="B24" s="102" t="s">
        <v>92</v>
      </c>
      <c r="C24" s="103">
        <v>88.6</v>
      </c>
      <c r="D24" s="103">
        <v>69.8</v>
      </c>
      <c r="E24" s="103">
        <v>69.8</v>
      </c>
      <c r="F24" s="103">
        <v>76.900000000000006</v>
      </c>
      <c r="G24" s="104">
        <v>86.1</v>
      </c>
    </row>
    <row r="25" spans="2:8" x14ac:dyDescent="0.15">
      <c r="B25" s="102" t="s">
        <v>94</v>
      </c>
      <c r="C25" s="103">
        <v>33.700000000000003</v>
      </c>
      <c r="D25" s="103">
        <v>30.9</v>
      </c>
      <c r="E25" s="103">
        <v>28.4</v>
      </c>
      <c r="F25" s="103">
        <v>31.7</v>
      </c>
      <c r="G25" s="104">
        <v>35.299999999999997</v>
      </c>
    </row>
    <row r="26" spans="2:8" x14ac:dyDescent="0.15">
      <c r="B26" s="102" t="s">
        <v>17</v>
      </c>
      <c r="C26" s="103">
        <f>SUM(C23:C25)</f>
        <v>171.09999999999997</v>
      </c>
      <c r="D26" s="103">
        <f>SUM(D23:D25)</f>
        <v>169.6</v>
      </c>
      <c r="E26" s="103">
        <f>SUM(E23:E25)</f>
        <v>184.5</v>
      </c>
      <c r="F26" s="103">
        <f>SUM(F23:F25)</f>
        <v>186.1</v>
      </c>
      <c r="G26" s="104">
        <f>SUM(G23:G25)</f>
        <v>206.39999999999998</v>
      </c>
    </row>
    <row r="27" spans="2:8" x14ac:dyDescent="0.15">
      <c r="B27" s="102" t="s">
        <v>169</v>
      </c>
      <c r="C27" s="103">
        <v>245.3</v>
      </c>
      <c r="D27" s="103">
        <v>243.3</v>
      </c>
      <c r="E27" s="103">
        <v>309</v>
      </c>
      <c r="F27" s="103">
        <v>345.6</v>
      </c>
      <c r="G27" s="104">
        <v>347</v>
      </c>
    </row>
    <row r="28" spans="2:8" x14ac:dyDescent="0.15">
      <c r="B28" s="102" t="s">
        <v>170</v>
      </c>
      <c r="C28" s="103">
        <v>361.7</v>
      </c>
      <c r="D28" s="103">
        <v>361.7</v>
      </c>
      <c r="E28" s="103">
        <v>361.7</v>
      </c>
      <c r="F28" s="103">
        <v>361.7</v>
      </c>
      <c r="G28" s="104">
        <v>361.7</v>
      </c>
    </row>
    <row r="29" spans="2:8" x14ac:dyDescent="0.15">
      <c r="B29" s="102"/>
      <c r="C29" s="103">
        <f>SUM(C26:C28)</f>
        <v>778.09999999999991</v>
      </c>
      <c r="D29" s="103">
        <f>SUM(D26:D28)</f>
        <v>774.59999999999991</v>
      </c>
      <c r="E29" s="103">
        <f>SUM(E26:E28)</f>
        <v>855.2</v>
      </c>
      <c r="F29" s="103">
        <f>SUM(F26:F28)</f>
        <v>893.40000000000009</v>
      </c>
      <c r="G29" s="104">
        <f>SUM(G26:G28)</f>
        <v>915.09999999999991</v>
      </c>
    </row>
    <row r="30" spans="2:8" x14ac:dyDescent="0.15">
      <c r="B30" s="102" t="s">
        <v>171</v>
      </c>
      <c r="C30" s="103"/>
      <c r="D30" s="103"/>
      <c r="E30" s="103"/>
      <c r="F30" s="103"/>
      <c r="G30" s="104"/>
    </row>
    <row r="31" spans="2:8" x14ac:dyDescent="0.15">
      <c r="B31" s="102" t="s">
        <v>172</v>
      </c>
      <c r="C31" s="103">
        <v>18.7</v>
      </c>
      <c r="D31" s="103">
        <v>17.899999999999999</v>
      </c>
      <c r="E31" s="103">
        <v>22</v>
      </c>
      <c r="F31" s="103">
        <v>26.8</v>
      </c>
      <c r="G31" s="104">
        <v>31.7</v>
      </c>
    </row>
    <row r="32" spans="2:8" x14ac:dyDescent="0.15">
      <c r="B32" s="102" t="s">
        <v>173</v>
      </c>
      <c r="C32" s="103">
        <v>6.7</v>
      </c>
      <c r="D32" s="103">
        <v>6.4</v>
      </c>
      <c r="E32" s="103">
        <v>7</v>
      </c>
      <c r="F32" s="103">
        <v>8.1</v>
      </c>
      <c r="G32" s="104">
        <v>9.6999999999999993</v>
      </c>
    </row>
    <row r="33" spans="2:7" x14ac:dyDescent="0.15">
      <c r="B33" s="102" t="s">
        <v>22</v>
      </c>
      <c r="C33" s="103">
        <f>C31+C32</f>
        <v>25.4</v>
      </c>
      <c r="D33" s="103">
        <f>D31+D32</f>
        <v>24.299999999999997</v>
      </c>
      <c r="E33" s="103">
        <f>E31+E32</f>
        <v>29</v>
      </c>
      <c r="F33" s="103">
        <f>F31+F32</f>
        <v>34.9</v>
      </c>
      <c r="G33" s="104">
        <f>G31+G32</f>
        <v>41.4</v>
      </c>
    </row>
    <row r="34" spans="2:7" x14ac:dyDescent="0.15">
      <c r="B34" s="102" t="s">
        <v>174</v>
      </c>
      <c r="C34" s="103">
        <v>500</v>
      </c>
      <c r="D34" s="103">
        <v>500</v>
      </c>
      <c r="E34" s="103">
        <v>575</v>
      </c>
      <c r="F34" s="103">
        <v>600</v>
      </c>
      <c r="G34" s="104">
        <v>600</v>
      </c>
    </row>
    <row r="35" spans="2:7" x14ac:dyDescent="0.15">
      <c r="B35" s="102" t="s">
        <v>20</v>
      </c>
      <c r="C35" s="103">
        <f>C34+C33</f>
        <v>525.4</v>
      </c>
      <c r="D35" s="103">
        <f>D34+D33</f>
        <v>524.29999999999995</v>
      </c>
      <c r="E35" s="103">
        <f>E34+E33</f>
        <v>604</v>
      </c>
      <c r="F35" s="103">
        <f>F34+F33</f>
        <v>634.9</v>
      </c>
      <c r="G35" s="104">
        <f>G34+G33</f>
        <v>641.4</v>
      </c>
    </row>
    <row r="36" spans="2:7" x14ac:dyDescent="0.15">
      <c r="B36" s="102" t="s">
        <v>175</v>
      </c>
      <c r="C36" s="103">
        <v>252.7</v>
      </c>
      <c r="D36" s="103">
        <f>C36+D17+D48</f>
        <v>250.29999999999998</v>
      </c>
      <c r="E36" s="103">
        <f>D36+E17+E48</f>
        <v>251.20000000000002</v>
      </c>
      <c r="F36" s="103">
        <f>E36+F17+F48</f>
        <v>258.5</v>
      </c>
      <c r="G36" s="104">
        <f>F36+G17+G48</f>
        <v>273.70000000000005</v>
      </c>
    </row>
    <row r="37" spans="2:7" x14ac:dyDescent="0.15">
      <c r="B37" s="102" t="s">
        <v>176</v>
      </c>
      <c r="C37" s="103">
        <f>SUM(C35:C36)</f>
        <v>778.09999999999991</v>
      </c>
      <c r="D37" s="103">
        <f>SUM(D35:D36)</f>
        <v>774.59999999999991</v>
      </c>
      <c r="E37" s="103">
        <f>SUM(E35:E36)</f>
        <v>855.2</v>
      </c>
      <c r="F37" s="103">
        <f>SUM(F35:F36)</f>
        <v>893.4</v>
      </c>
      <c r="G37" s="104">
        <f>SUM(G35:G36)</f>
        <v>915.1</v>
      </c>
    </row>
    <row r="38" spans="2:7" x14ac:dyDescent="0.15">
      <c r="B38" s="102"/>
      <c r="C38" s="103"/>
      <c r="D38" s="103"/>
      <c r="E38" s="103"/>
      <c r="F38" s="103"/>
      <c r="G38" s="104"/>
    </row>
    <row r="39" spans="2:7" x14ac:dyDescent="0.15">
      <c r="B39" s="106" t="s">
        <v>177</v>
      </c>
      <c r="C39" s="179">
        <f>C21</f>
        <v>2019</v>
      </c>
      <c r="D39" s="179">
        <f t="shared" ref="D39:F39" si="1">D21</f>
        <v>2020</v>
      </c>
      <c r="E39" s="179">
        <f t="shared" si="1"/>
        <v>2021</v>
      </c>
      <c r="F39" s="179">
        <f t="shared" si="1"/>
        <v>2022</v>
      </c>
      <c r="G39" s="180">
        <f>G21</f>
        <v>2023</v>
      </c>
    </row>
    <row r="40" spans="2:7" x14ac:dyDescent="0.15">
      <c r="B40" s="102" t="s">
        <v>0</v>
      </c>
      <c r="C40" s="103">
        <f>C17</f>
        <v>18.000000000000018</v>
      </c>
      <c r="D40" s="103">
        <f>D17</f>
        <v>3.0000000000000013</v>
      </c>
      <c r="E40" s="103">
        <f>E17</f>
        <v>6.3000000000000167</v>
      </c>
      <c r="F40" s="103">
        <f>F17</f>
        <v>12.69999999999998</v>
      </c>
      <c r="G40" s="104">
        <f>G17</f>
        <v>21.700000000000042</v>
      </c>
    </row>
    <row r="41" spans="2:7" x14ac:dyDescent="0.15">
      <c r="B41" s="102" t="s">
        <v>178</v>
      </c>
      <c r="C41" s="103">
        <f>-C12</f>
        <v>27.3</v>
      </c>
      <c r="D41" s="103">
        <f>-D12</f>
        <v>27</v>
      </c>
      <c r="E41" s="103">
        <f>-E12</f>
        <v>34.299999999999997</v>
      </c>
      <c r="F41" s="103">
        <f>-F12</f>
        <v>38.4</v>
      </c>
      <c r="G41" s="104">
        <f>-G12</f>
        <v>38.6</v>
      </c>
    </row>
    <row r="42" spans="2:7" x14ac:dyDescent="0.15">
      <c r="B42" s="102" t="s">
        <v>179</v>
      </c>
      <c r="C42" s="103">
        <v>3.9</v>
      </c>
      <c r="D42" s="103">
        <f t="shared" ref="D42:G43" si="2">C24-D24</f>
        <v>18.799999999999997</v>
      </c>
      <c r="E42" s="103">
        <f t="shared" si="2"/>
        <v>0</v>
      </c>
      <c r="F42" s="103">
        <f t="shared" si="2"/>
        <v>-7.1000000000000085</v>
      </c>
      <c r="G42" s="104">
        <f t="shared" si="2"/>
        <v>-9.1999999999999886</v>
      </c>
    </row>
    <row r="43" spans="2:7" x14ac:dyDescent="0.15">
      <c r="B43" s="102" t="s">
        <v>180</v>
      </c>
      <c r="C43" s="103">
        <v>-2.9</v>
      </c>
      <c r="D43" s="103">
        <f t="shared" si="2"/>
        <v>2.8000000000000043</v>
      </c>
      <c r="E43" s="103">
        <f t="shared" si="2"/>
        <v>2.5</v>
      </c>
      <c r="F43" s="103">
        <f t="shared" si="2"/>
        <v>-3.3000000000000007</v>
      </c>
      <c r="G43" s="104">
        <f t="shared" si="2"/>
        <v>-3.5999999999999979</v>
      </c>
    </row>
    <row r="44" spans="2:7" x14ac:dyDescent="0.15">
      <c r="B44" s="102" t="s">
        <v>181</v>
      </c>
      <c r="C44" s="103">
        <v>2.2000000000000002</v>
      </c>
      <c r="D44" s="103">
        <f>-(C31-D31+C32-D32)</f>
        <v>-1.1000000000000005</v>
      </c>
      <c r="E44" s="103">
        <f>-(D31-E31+D32-E32)</f>
        <v>4.7000000000000011</v>
      </c>
      <c r="F44" s="103">
        <f>-(E31-F31+E32-F32)</f>
        <v>5.9</v>
      </c>
      <c r="G44" s="104">
        <f>-(F31-G31+F32-G32)</f>
        <v>6.4999999999999982</v>
      </c>
    </row>
    <row r="45" spans="2:7" x14ac:dyDescent="0.15">
      <c r="B45" s="102" t="s">
        <v>182</v>
      </c>
      <c r="C45" s="103">
        <f>SUM(C40:C44)</f>
        <v>48.500000000000021</v>
      </c>
      <c r="D45" s="103">
        <f>SUM(D40:D44)</f>
        <v>50.5</v>
      </c>
      <c r="E45" s="103">
        <f>SUM(E40:E44)</f>
        <v>47.800000000000018</v>
      </c>
      <c r="F45" s="103">
        <f>SUM(F40:F44)</f>
        <v>46.599999999999973</v>
      </c>
      <c r="G45" s="104">
        <f>SUM(G40:G44)</f>
        <v>54.000000000000057</v>
      </c>
    </row>
    <row r="46" spans="2:7" x14ac:dyDescent="0.15">
      <c r="B46" s="102" t="s">
        <v>183</v>
      </c>
      <c r="C46" s="103">
        <v>-25</v>
      </c>
      <c r="D46" s="103">
        <v>-25</v>
      </c>
      <c r="E46" s="103">
        <v>-100</v>
      </c>
      <c r="F46" s="103">
        <v>-75</v>
      </c>
      <c r="G46" s="104">
        <v>-40</v>
      </c>
    </row>
    <row r="47" spans="2:7" x14ac:dyDescent="0.15">
      <c r="B47" s="102" t="s">
        <v>184</v>
      </c>
      <c r="C47" s="103">
        <v>-25</v>
      </c>
      <c r="D47" s="103">
        <v>-25</v>
      </c>
      <c r="E47" s="103">
        <v>-100</v>
      </c>
      <c r="F47" s="103">
        <v>-75</v>
      </c>
      <c r="G47" s="104">
        <v>-40</v>
      </c>
    </row>
    <row r="48" spans="2:7" x14ac:dyDescent="0.15">
      <c r="B48" s="102" t="s">
        <v>185</v>
      </c>
      <c r="C48" s="103">
        <v>-5.4</v>
      </c>
      <c r="D48" s="103">
        <v>-5.4</v>
      </c>
      <c r="E48" s="103">
        <v>-5.4</v>
      </c>
      <c r="F48" s="103">
        <v>-5.4</v>
      </c>
      <c r="G48" s="104">
        <v>-6.5</v>
      </c>
    </row>
    <row r="49" spans="2:7" x14ac:dyDescent="0.15">
      <c r="B49" s="102" t="s">
        <v>186</v>
      </c>
      <c r="C49" s="103">
        <v>0</v>
      </c>
      <c r="D49" s="103">
        <v>0</v>
      </c>
      <c r="E49" s="103">
        <v>0</v>
      </c>
      <c r="F49" s="103">
        <v>0</v>
      </c>
      <c r="G49" s="104">
        <v>0</v>
      </c>
    </row>
    <row r="50" spans="2:7" x14ac:dyDescent="0.15">
      <c r="B50" s="102" t="s">
        <v>187</v>
      </c>
      <c r="C50" s="103">
        <v>0</v>
      </c>
      <c r="D50" s="103">
        <v>0</v>
      </c>
      <c r="E50" s="103">
        <f>E34-D34</f>
        <v>75</v>
      </c>
      <c r="F50" s="103">
        <f>F34-E34</f>
        <v>25</v>
      </c>
      <c r="G50" s="104">
        <v>0</v>
      </c>
    </row>
    <row r="51" spans="2:7" x14ac:dyDescent="0.15">
      <c r="B51" s="102" t="s">
        <v>188</v>
      </c>
      <c r="C51" s="103">
        <f>SUM(C48:C50)</f>
        <v>-5.4</v>
      </c>
      <c r="D51" s="103">
        <f>SUM(D48:D50)</f>
        <v>-5.4</v>
      </c>
      <c r="E51" s="103">
        <f>SUM(E48:E50)</f>
        <v>69.599999999999994</v>
      </c>
      <c r="F51" s="103">
        <f>SUM(F48:F50)</f>
        <v>19.600000000000001</v>
      </c>
      <c r="G51" s="104">
        <f>SUM(G48:G50)</f>
        <v>-6.5</v>
      </c>
    </row>
    <row r="52" spans="2:7" x14ac:dyDescent="0.15">
      <c r="B52" s="102" t="s">
        <v>189</v>
      </c>
      <c r="C52" s="103">
        <f>C45+C47+C51</f>
        <v>18.100000000000023</v>
      </c>
      <c r="D52" s="103">
        <f>D45+D47+D51</f>
        <v>20.100000000000001</v>
      </c>
      <c r="E52" s="103">
        <f>E45+E47+E51</f>
        <v>17.400000000000013</v>
      </c>
      <c r="F52" s="103">
        <f>F45+F47+F51</f>
        <v>-8.8000000000000256</v>
      </c>
      <c r="G52" s="104">
        <f>G45+G47+G51</f>
        <v>7.5000000000000568</v>
      </c>
    </row>
    <row r="53" spans="2:7" ht="14" thickBot="1" x14ac:dyDescent="0.2">
      <c r="B53" s="107" t="s">
        <v>190</v>
      </c>
      <c r="C53" s="108">
        <v>7.92</v>
      </c>
      <c r="D53" s="108">
        <v>3.3</v>
      </c>
      <c r="E53" s="108">
        <v>5.25</v>
      </c>
      <c r="F53" s="108">
        <v>8.7100000000000009</v>
      </c>
      <c r="G53" s="109">
        <v>10.89</v>
      </c>
    </row>
  </sheetData>
  <mergeCells count="2">
    <mergeCell ref="C2:G3"/>
    <mergeCell ref="C5:G5"/>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9"/>
  <sheetViews>
    <sheetView workbookViewId="0"/>
  </sheetViews>
  <sheetFormatPr baseColWidth="10" defaultColWidth="11.5" defaultRowHeight="13" x14ac:dyDescent="0.15"/>
  <cols>
    <col min="1" max="1" width="3.5" style="46" customWidth="1"/>
    <col min="2" max="2" width="47.5" style="46" customWidth="1"/>
    <col min="3" max="5" width="13.6640625" style="46" customWidth="1"/>
    <col min="6" max="6" width="12" style="46" customWidth="1"/>
    <col min="7" max="16384" width="11.5" style="46"/>
  </cols>
  <sheetData>
    <row r="1" spans="1:7" ht="18" customHeight="1" x14ac:dyDescent="0.2">
      <c r="B1" s="47"/>
      <c r="G1" s="48"/>
    </row>
    <row r="2" spans="1:7" ht="18" customHeight="1" thickBot="1" x14ac:dyDescent="0.2">
      <c r="A2" s="49"/>
      <c r="F2" s="50"/>
      <c r="G2" s="48"/>
    </row>
    <row r="3" spans="1:7" ht="18" customHeight="1" thickBot="1" x14ac:dyDescent="0.2">
      <c r="A3" s="49"/>
      <c r="B3" s="51" t="s">
        <v>73</v>
      </c>
      <c r="C3" s="52">
        <v>4</v>
      </c>
      <c r="D3" s="52">
        <v>3</v>
      </c>
      <c r="E3" s="52">
        <v>2</v>
      </c>
      <c r="F3" s="53">
        <v>1</v>
      </c>
      <c r="G3" s="48"/>
    </row>
    <row r="4" spans="1:7" ht="18" customHeight="1" x14ac:dyDescent="0.15">
      <c r="A4" s="49"/>
      <c r="B4" s="54" t="s">
        <v>0</v>
      </c>
      <c r="C4" s="55">
        <v>276710</v>
      </c>
      <c r="D4" s="55">
        <v>228964</v>
      </c>
      <c r="E4" s="55">
        <v>194062</v>
      </c>
      <c r="F4" s="56">
        <v>218532</v>
      </c>
      <c r="G4" s="48"/>
    </row>
    <row r="5" spans="1:7" ht="18" customHeight="1" x14ac:dyDescent="0.15">
      <c r="A5" s="49"/>
      <c r="B5" s="54" t="s">
        <v>74</v>
      </c>
      <c r="C5" s="57"/>
      <c r="D5" s="57"/>
      <c r="E5" s="57"/>
      <c r="F5" s="48"/>
      <c r="G5" s="48"/>
    </row>
    <row r="6" spans="1:7" ht="18" customHeight="1" x14ac:dyDescent="0.15">
      <c r="A6" s="49"/>
      <c r="B6" s="58" t="s">
        <v>32</v>
      </c>
      <c r="C6" s="57">
        <v>69997</v>
      </c>
      <c r="D6" s="57">
        <v>75733</v>
      </c>
      <c r="E6" s="57">
        <v>74570</v>
      </c>
      <c r="F6" s="59">
        <v>73173</v>
      </c>
      <c r="G6" s="48"/>
    </row>
    <row r="7" spans="1:7" ht="18" customHeight="1" x14ac:dyDescent="0.15">
      <c r="A7" s="49"/>
      <c r="B7" s="58" t="s">
        <v>33</v>
      </c>
      <c r="C7" s="57">
        <v>14359</v>
      </c>
      <c r="D7" s="57">
        <v>-13142</v>
      </c>
      <c r="E7" s="57">
        <v>48826</v>
      </c>
      <c r="F7" s="60">
        <v>-47993</v>
      </c>
      <c r="G7" s="48"/>
    </row>
    <row r="8" spans="1:7" ht="18" customHeight="1" x14ac:dyDescent="0.15">
      <c r="A8" s="49"/>
      <c r="B8" s="58" t="s">
        <v>34</v>
      </c>
      <c r="C8" s="57">
        <v>-38869</v>
      </c>
      <c r="D8" s="57">
        <v>-53218</v>
      </c>
      <c r="E8" s="57">
        <v>100732</v>
      </c>
      <c r="F8" s="60">
        <v>-84711</v>
      </c>
      <c r="G8" s="48"/>
    </row>
    <row r="9" spans="1:7" ht="18" customHeight="1" x14ac:dyDescent="0.15">
      <c r="A9" s="49"/>
      <c r="B9" s="58" t="s">
        <v>35</v>
      </c>
      <c r="C9" s="57">
        <v>82816</v>
      </c>
      <c r="D9" s="57">
        <v>-111577</v>
      </c>
      <c r="E9" s="57">
        <v>201725</v>
      </c>
      <c r="F9" s="59">
        <v>39949</v>
      </c>
      <c r="G9" s="48"/>
    </row>
    <row r="10" spans="1:7" ht="18" customHeight="1" x14ac:dyDescent="0.15">
      <c r="A10" s="49"/>
      <c r="B10" s="58" t="s">
        <v>36</v>
      </c>
      <c r="C10" s="57">
        <v>-195186</v>
      </c>
      <c r="D10" s="57">
        <v>-114121</v>
      </c>
      <c r="E10" s="57">
        <v>85028</v>
      </c>
      <c r="F10" s="59">
        <v>57681</v>
      </c>
      <c r="G10" s="48"/>
    </row>
    <row r="11" spans="1:7" ht="18" customHeight="1" thickBot="1" x14ac:dyDescent="0.2">
      <c r="A11" s="49"/>
      <c r="B11" s="61" t="s">
        <v>37</v>
      </c>
      <c r="C11" s="62">
        <v>17675</v>
      </c>
      <c r="D11" s="62">
        <v>-26574</v>
      </c>
      <c r="E11" s="62">
        <v>12692</v>
      </c>
      <c r="F11" s="63">
        <v>-2097</v>
      </c>
      <c r="G11" s="48"/>
    </row>
    <row r="12" spans="1:7" ht="18" customHeight="1" x14ac:dyDescent="0.15">
      <c r="A12" s="49"/>
      <c r="B12" s="54" t="s">
        <v>38</v>
      </c>
      <c r="C12" s="55">
        <f>SUM(C4:C11)</f>
        <v>227502</v>
      </c>
      <c r="D12" s="55">
        <f>SUM(D4:D11)</f>
        <v>-13935</v>
      </c>
      <c r="E12" s="55">
        <f>SUM(E4:E11)</f>
        <v>717635</v>
      </c>
      <c r="F12" s="56">
        <f>SUM(F4:F11)</f>
        <v>254534</v>
      </c>
      <c r="G12" s="48"/>
    </row>
    <row r="13" spans="1:7" ht="18" customHeight="1" x14ac:dyDescent="0.15">
      <c r="A13" s="49"/>
      <c r="B13" s="54" t="s">
        <v>75</v>
      </c>
      <c r="C13" s="57"/>
      <c r="D13" s="57"/>
      <c r="E13" s="57"/>
      <c r="F13" s="48"/>
      <c r="G13" s="48"/>
    </row>
    <row r="14" spans="1:7" ht="18" customHeight="1" x14ac:dyDescent="0.15">
      <c r="A14" s="49"/>
      <c r="B14" s="58" t="s">
        <v>39</v>
      </c>
      <c r="C14" s="57">
        <v>-82584</v>
      </c>
      <c r="D14" s="57">
        <v>-41634</v>
      </c>
      <c r="E14" s="57">
        <v>-100109</v>
      </c>
      <c r="F14" s="60">
        <v>-69170</v>
      </c>
      <c r="G14" s="48"/>
    </row>
    <row r="15" spans="1:7" ht="18" customHeight="1" x14ac:dyDescent="0.15">
      <c r="A15" s="49"/>
      <c r="B15" s="58" t="s">
        <v>40</v>
      </c>
      <c r="C15" s="57">
        <v>-5465</v>
      </c>
      <c r="D15" s="57">
        <v>5465</v>
      </c>
      <c r="E15" s="57">
        <v>-93153</v>
      </c>
      <c r="F15" s="60">
        <v>-48330</v>
      </c>
      <c r="G15" s="48"/>
    </row>
    <row r="16" spans="1:7" ht="18" customHeight="1" thickBot="1" x14ac:dyDescent="0.2">
      <c r="A16" s="49"/>
      <c r="B16" s="61" t="s">
        <v>41</v>
      </c>
      <c r="C16" s="62">
        <v>-108903</v>
      </c>
      <c r="D16" s="62">
        <v>732</v>
      </c>
      <c r="E16" s="62">
        <v>-58069</v>
      </c>
      <c r="F16" s="64">
        <v>20652</v>
      </c>
      <c r="G16" s="48"/>
    </row>
    <row r="17" spans="1:7" ht="18" customHeight="1" x14ac:dyDescent="0.15">
      <c r="A17" s="49"/>
      <c r="B17" s="54" t="s">
        <v>76</v>
      </c>
      <c r="C17" s="55">
        <f>SUM(C14:C16)</f>
        <v>-196952</v>
      </c>
      <c r="D17" s="55">
        <f>SUM(D14:D16)</f>
        <v>-35437</v>
      </c>
      <c r="E17" s="55">
        <f>SUM(E14:E16)</f>
        <v>-251331</v>
      </c>
      <c r="F17" s="65">
        <f>SUM(F14:F16)</f>
        <v>-96848</v>
      </c>
      <c r="G17" s="48"/>
    </row>
    <row r="18" spans="1:7" ht="18" customHeight="1" x14ac:dyDescent="0.15">
      <c r="A18" s="49"/>
      <c r="B18" s="54" t="s">
        <v>77</v>
      </c>
      <c r="C18" s="57"/>
      <c r="D18" s="57"/>
      <c r="E18" s="57"/>
      <c r="F18" s="48"/>
      <c r="G18" s="48"/>
    </row>
    <row r="19" spans="1:7" ht="18" customHeight="1" x14ac:dyDescent="0.15">
      <c r="A19" s="49"/>
      <c r="B19" s="58" t="s">
        <v>42</v>
      </c>
      <c r="C19" s="57">
        <v>-131483</v>
      </c>
      <c r="D19" s="57">
        <v>-131333</v>
      </c>
      <c r="E19" s="57">
        <v>-119452</v>
      </c>
      <c r="F19" s="60">
        <v>-121404</v>
      </c>
      <c r="G19" s="48"/>
    </row>
    <row r="20" spans="1:7" ht="18" customHeight="1" x14ac:dyDescent="0.15">
      <c r="A20" s="49"/>
      <c r="B20" s="58" t="s">
        <v>43</v>
      </c>
      <c r="C20" s="57">
        <v>78774</v>
      </c>
      <c r="D20" s="57">
        <v>1210</v>
      </c>
      <c r="E20" s="57">
        <v>-76807</v>
      </c>
      <c r="F20" s="60">
        <v>-79288</v>
      </c>
      <c r="G20" s="48"/>
    </row>
    <row r="21" spans="1:7" ht="18" customHeight="1" x14ac:dyDescent="0.15">
      <c r="A21" s="49"/>
      <c r="B21" s="58" t="s">
        <v>44</v>
      </c>
      <c r="C21" s="57">
        <v>515709</v>
      </c>
      <c r="D21" s="57">
        <v>114766</v>
      </c>
      <c r="E21" s="57">
        <v>-283696</v>
      </c>
      <c r="F21" s="59">
        <v>64885</v>
      </c>
      <c r="G21" s="48"/>
    </row>
    <row r="22" spans="1:7" ht="18" customHeight="1" thickBot="1" x14ac:dyDescent="0.2">
      <c r="A22" s="49"/>
      <c r="B22" s="61" t="s">
        <v>45</v>
      </c>
      <c r="C22" s="62">
        <v>-282</v>
      </c>
      <c r="D22" s="62">
        <v>2000</v>
      </c>
      <c r="E22" s="62">
        <v>-46234</v>
      </c>
      <c r="F22" s="64">
        <v>39763</v>
      </c>
      <c r="G22" s="48"/>
    </row>
    <row r="23" spans="1:7" ht="18" customHeight="1" x14ac:dyDescent="0.15">
      <c r="A23" s="49"/>
      <c r="B23" s="54" t="s">
        <v>78</v>
      </c>
      <c r="C23" s="55">
        <f>SUM(C19:C22)</f>
        <v>462718</v>
      </c>
      <c r="D23" s="55">
        <f>SUM(D19:D22)</f>
        <v>-13357</v>
      </c>
      <c r="E23" s="55">
        <f>SUM(E19:E22)</f>
        <v>-526189</v>
      </c>
      <c r="F23" s="65">
        <f>SUM(F19:F22)</f>
        <v>-96044</v>
      </c>
      <c r="G23" s="48"/>
    </row>
    <row r="24" spans="1:7" ht="18" customHeight="1" thickBot="1" x14ac:dyDescent="0.2">
      <c r="A24" s="49"/>
      <c r="B24" s="61" t="s">
        <v>46</v>
      </c>
      <c r="C24" s="62">
        <v>-119960</v>
      </c>
      <c r="D24" s="62">
        <v>-610</v>
      </c>
      <c r="E24" s="62">
        <v>32807</v>
      </c>
      <c r="F24" s="64">
        <v>6890</v>
      </c>
      <c r="G24" s="48"/>
    </row>
    <row r="25" spans="1:7" ht="18" customHeight="1" x14ac:dyDescent="0.15">
      <c r="A25" s="49"/>
      <c r="B25" s="54" t="s">
        <v>47</v>
      </c>
      <c r="C25" s="55">
        <f>+C12+C17+C23+C24</f>
        <v>373308</v>
      </c>
      <c r="D25" s="55">
        <f>D12+D17+D23+D24</f>
        <v>-63339</v>
      </c>
      <c r="E25" s="55">
        <f>E12+E17+E23+E24</f>
        <v>-27078</v>
      </c>
      <c r="F25" s="66">
        <f>F12+F17+F23+F24</f>
        <v>68532</v>
      </c>
      <c r="G25" s="48"/>
    </row>
    <row r="26" spans="1:7" ht="18" customHeight="1" thickBot="1" x14ac:dyDescent="0.2">
      <c r="A26" s="49"/>
      <c r="B26" s="67"/>
      <c r="C26" s="50"/>
      <c r="D26" s="50"/>
      <c r="E26" s="50"/>
      <c r="F26" s="68"/>
      <c r="G26" s="48"/>
    </row>
    <row r="27" spans="1:7" ht="18" customHeight="1" x14ac:dyDescent="0.15">
      <c r="A27" s="49"/>
      <c r="G27" s="48"/>
    </row>
    <row r="28" spans="1:7" ht="18" customHeight="1" x14ac:dyDescent="0.15">
      <c r="A28" s="49"/>
      <c r="G28" s="48"/>
    </row>
    <row r="29" spans="1:7" ht="18" customHeight="1" thickBot="1" x14ac:dyDescent="0.2">
      <c r="A29" s="67"/>
      <c r="B29" s="50"/>
      <c r="C29" s="50"/>
      <c r="D29" s="50"/>
      <c r="E29" s="50"/>
      <c r="F29" s="50"/>
      <c r="G29" s="68"/>
    </row>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0"/>
  <sheetViews>
    <sheetView workbookViewId="0">
      <selection activeCell="G3" sqref="G3"/>
    </sheetView>
  </sheetViews>
  <sheetFormatPr baseColWidth="10" defaultColWidth="11.5" defaultRowHeight="13" x14ac:dyDescent="0.15"/>
  <cols>
    <col min="1" max="1" width="3.6640625" style="46" customWidth="1"/>
    <col min="2" max="2" width="38.6640625" style="46" customWidth="1"/>
    <col min="3" max="6" width="13.6640625" style="46" customWidth="1"/>
    <col min="7" max="16384" width="11.5" style="46"/>
  </cols>
  <sheetData>
    <row r="1" spans="1:8" ht="18" x14ac:dyDescent="0.2">
      <c r="B1" s="47"/>
      <c r="H1" s="48"/>
    </row>
    <row r="2" spans="1:8" ht="17" customHeight="1" thickBot="1" x14ac:dyDescent="0.2">
      <c r="A2" s="49"/>
      <c r="H2" s="48"/>
    </row>
    <row r="3" spans="1:8" ht="17" customHeight="1" thickBot="1" x14ac:dyDescent="0.2">
      <c r="A3" s="49"/>
      <c r="B3" s="51" t="s">
        <v>57</v>
      </c>
      <c r="C3" s="181">
        <v>44651</v>
      </c>
      <c r="D3" s="181">
        <v>44561</v>
      </c>
      <c r="E3" s="181">
        <v>44104</v>
      </c>
      <c r="F3" s="182">
        <v>43646</v>
      </c>
      <c r="H3" s="48"/>
    </row>
    <row r="4" spans="1:8" ht="17" customHeight="1" x14ac:dyDescent="0.15">
      <c r="A4" s="49"/>
      <c r="B4" s="54" t="s">
        <v>14</v>
      </c>
      <c r="F4" s="48"/>
      <c r="H4" s="48"/>
    </row>
    <row r="5" spans="1:8" ht="17" customHeight="1" x14ac:dyDescent="0.15">
      <c r="A5" s="49"/>
      <c r="B5" s="49" t="s">
        <v>15</v>
      </c>
      <c r="F5" s="48"/>
      <c r="H5" s="48"/>
    </row>
    <row r="6" spans="1:8" ht="17" customHeight="1" x14ac:dyDescent="0.15">
      <c r="A6" s="49"/>
      <c r="B6" s="49" t="s">
        <v>80</v>
      </c>
      <c r="C6" s="69">
        <v>293000</v>
      </c>
      <c r="D6" s="69">
        <v>300000</v>
      </c>
      <c r="E6" s="69">
        <v>255000</v>
      </c>
      <c r="F6" s="59">
        <v>232000</v>
      </c>
      <c r="H6" s="48"/>
    </row>
    <row r="7" spans="1:8" ht="17" customHeight="1" x14ac:dyDescent="0.15">
      <c r="A7" s="49"/>
      <c r="B7" s="49" t="s">
        <v>81</v>
      </c>
      <c r="C7" s="69">
        <v>401000</v>
      </c>
      <c r="D7" s="69">
        <v>362000</v>
      </c>
      <c r="E7" s="69">
        <v>385000</v>
      </c>
      <c r="F7" s="59">
        <v>460000</v>
      </c>
      <c r="H7" s="48"/>
    </row>
    <row r="8" spans="1:8" ht="17" customHeight="1" x14ac:dyDescent="0.15">
      <c r="A8" s="49"/>
      <c r="B8" s="49" t="s">
        <v>82</v>
      </c>
      <c r="C8" s="69">
        <v>374000</v>
      </c>
      <c r="D8" s="69">
        <v>342000</v>
      </c>
      <c r="E8" s="69">
        <v>437000</v>
      </c>
      <c r="F8" s="59">
        <v>306000</v>
      </c>
      <c r="H8" s="48"/>
    </row>
    <row r="9" spans="1:8" ht="17" customHeight="1" thickBot="1" x14ac:dyDescent="0.2">
      <c r="A9" s="49"/>
      <c r="B9" s="70" t="s">
        <v>83</v>
      </c>
      <c r="C9" s="71">
        <v>60000</v>
      </c>
      <c r="D9" s="71">
        <v>43000</v>
      </c>
      <c r="E9" s="71">
        <v>53000</v>
      </c>
      <c r="F9" s="72">
        <v>45000</v>
      </c>
      <c r="H9" s="48"/>
    </row>
    <row r="10" spans="1:8" ht="17" customHeight="1" x14ac:dyDescent="0.15">
      <c r="A10" s="49"/>
      <c r="B10" s="54" t="s">
        <v>17</v>
      </c>
      <c r="C10" s="73">
        <v>1128000</v>
      </c>
      <c r="D10" s="73">
        <v>1047000</v>
      </c>
      <c r="E10" s="73">
        <v>1130000</v>
      </c>
      <c r="F10" s="56">
        <v>1043000</v>
      </c>
      <c r="H10" s="48"/>
    </row>
    <row r="11" spans="1:8" ht="17" customHeight="1" x14ac:dyDescent="0.15">
      <c r="A11" s="49"/>
      <c r="B11" s="49" t="s">
        <v>84</v>
      </c>
      <c r="C11" s="69">
        <v>128000</v>
      </c>
      <c r="D11" s="69">
        <v>97000</v>
      </c>
      <c r="E11" s="69"/>
      <c r="F11" s="59">
        <v>200000</v>
      </c>
      <c r="H11" s="48"/>
    </row>
    <row r="12" spans="1:8" ht="17" customHeight="1" x14ac:dyDescent="0.15">
      <c r="A12" s="49"/>
      <c r="B12" s="49" t="s">
        <v>58</v>
      </c>
      <c r="C12" s="69">
        <v>979000</v>
      </c>
      <c r="D12" s="69">
        <v>991000</v>
      </c>
      <c r="E12" s="69">
        <v>995000</v>
      </c>
      <c r="F12" s="59">
        <v>1052000</v>
      </c>
      <c r="H12" s="48"/>
    </row>
    <row r="13" spans="1:8" ht="17" customHeight="1" x14ac:dyDescent="0.15">
      <c r="A13" s="49"/>
      <c r="B13" s="49" t="s">
        <v>18</v>
      </c>
      <c r="C13" s="69">
        <v>744000</v>
      </c>
      <c r="D13" s="69">
        <v>748000</v>
      </c>
      <c r="E13" s="69">
        <v>736000</v>
      </c>
      <c r="F13" s="59">
        <v>742000</v>
      </c>
      <c r="H13" s="48"/>
    </row>
    <row r="14" spans="1:8" ht="17" customHeight="1" thickBot="1" x14ac:dyDescent="0.2">
      <c r="A14" s="49"/>
      <c r="B14" s="70" t="s">
        <v>23</v>
      </c>
      <c r="C14" s="71">
        <v>777000</v>
      </c>
      <c r="D14" s="71">
        <v>827000</v>
      </c>
      <c r="E14" s="71">
        <v>911000</v>
      </c>
      <c r="F14" s="72">
        <v>797000</v>
      </c>
      <c r="H14" s="48"/>
    </row>
    <row r="15" spans="1:8" ht="17" customHeight="1" x14ac:dyDescent="0.15">
      <c r="A15" s="49"/>
      <c r="B15" s="54" t="s">
        <v>59</v>
      </c>
      <c r="C15" s="73">
        <v>3756000</v>
      </c>
      <c r="D15" s="73">
        <v>3710000</v>
      </c>
      <c r="E15" s="73">
        <v>3772000</v>
      </c>
      <c r="F15" s="56">
        <v>3834000</v>
      </c>
      <c r="H15" s="48"/>
    </row>
    <row r="16" spans="1:8" ht="17" customHeight="1" x14ac:dyDescent="0.15">
      <c r="A16" s="49"/>
      <c r="B16" s="54" t="s">
        <v>60</v>
      </c>
      <c r="C16" s="69"/>
      <c r="D16" s="69"/>
      <c r="E16" s="69"/>
      <c r="F16" s="59"/>
      <c r="H16" s="48"/>
    </row>
    <row r="17" spans="1:8" ht="17" customHeight="1" x14ac:dyDescent="0.15">
      <c r="A17" s="49"/>
      <c r="B17" s="49" t="s">
        <v>22</v>
      </c>
      <c r="C17" s="69"/>
      <c r="D17" s="69"/>
      <c r="E17" s="69"/>
      <c r="F17" s="59"/>
      <c r="H17" s="48"/>
    </row>
    <row r="18" spans="1:8" ht="17" customHeight="1" x14ac:dyDescent="0.15">
      <c r="A18" s="49"/>
      <c r="B18" s="49" t="s">
        <v>85</v>
      </c>
      <c r="C18" s="69">
        <v>876000</v>
      </c>
      <c r="D18" s="69">
        <v>1467000</v>
      </c>
      <c r="E18" s="69">
        <v>922000</v>
      </c>
      <c r="F18" s="59">
        <v>980000</v>
      </c>
      <c r="H18" s="48"/>
    </row>
    <row r="19" spans="1:8" ht="17" customHeight="1" x14ac:dyDescent="0.15">
      <c r="A19" s="49"/>
      <c r="B19" s="49" t="s">
        <v>86</v>
      </c>
      <c r="C19" s="69">
        <v>410000</v>
      </c>
      <c r="D19" s="69">
        <v>2000</v>
      </c>
      <c r="E19" s="69">
        <v>173000</v>
      </c>
      <c r="F19" s="59">
        <v>288000</v>
      </c>
      <c r="H19" s="48"/>
    </row>
    <row r="20" spans="1:8" ht="17" customHeight="1" thickBot="1" x14ac:dyDescent="0.2">
      <c r="A20" s="49"/>
      <c r="B20" s="70" t="s">
        <v>87</v>
      </c>
      <c r="C20" s="71"/>
      <c r="D20" s="71"/>
      <c r="E20" s="71"/>
      <c r="F20" s="72"/>
      <c r="H20" s="48"/>
    </row>
    <row r="21" spans="1:8" ht="17" customHeight="1" x14ac:dyDescent="0.15">
      <c r="A21" s="49"/>
      <c r="B21" s="54" t="s">
        <v>61</v>
      </c>
      <c r="C21" s="73">
        <v>1286000</v>
      </c>
      <c r="D21" s="73">
        <v>1469000</v>
      </c>
      <c r="E21" s="73">
        <v>1095000</v>
      </c>
      <c r="F21" s="56">
        <v>1268000</v>
      </c>
      <c r="H21" s="48"/>
    </row>
    <row r="22" spans="1:8" ht="17" customHeight="1" x14ac:dyDescent="0.15">
      <c r="A22" s="49"/>
      <c r="B22" s="49" t="s">
        <v>19</v>
      </c>
      <c r="C22" s="69">
        <v>2381000</v>
      </c>
      <c r="D22" s="69">
        <v>2124000</v>
      </c>
      <c r="E22" s="69">
        <v>474000</v>
      </c>
      <c r="F22" s="59">
        <v>475000</v>
      </c>
      <c r="H22" s="48"/>
    </row>
    <row r="23" spans="1:8" ht="17" customHeight="1" thickBot="1" x14ac:dyDescent="0.2">
      <c r="A23" s="49"/>
      <c r="B23" s="70" t="s">
        <v>62</v>
      </c>
      <c r="C23" s="71">
        <v>435000</v>
      </c>
      <c r="D23" s="71">
        <v>574000</v>
      </c>
      <c r="E23" s="71">
        <v>559000</v>
      </c>
      <c r="F23" s="72">
        <v>551000</v>
      </c>
      <c r="H23" s="48"/>
    </row>
    <row r="24" spans="1:8" ht="17" customHeight="1" x14ac:dyDescent="0.15">
      <c r="A24" s="49"/>
      <c r="B24" s="54" t="s">
        <v>20</v>
      </c>
      <c r="C24" s="73">
        <v>4102000</v>
      </c>
      <c r="D24" s="73">
        <v>4167000</v>
      </c>
      <c r="E24" s="73">
        <v>2128000</v>
      </c>
      <c r="F24" s="56">
        <v>2294000</v>
      </c>
      <c r="H24" s="48"/>
    </row>
    <row r="25" spans="1:8" ht="17" customHeight="1" x14ac:dyDescent="0.15">
      <c r="A25" s="49"/>
      <c r="B25" s="54" t="s">
        <v>63</v>
      </c>
      <c r="C25" s="73">
        <v>-346000</v>
      </c>
      <c r="D25" s="73">
        <v>-457000</v>
      </c>
      <c r="E25" s="73">
        <v>1644000</v>
      </c>
      <c r="F25" s="56">
        <v>1540000</v>
      </c>
      <c r="H25" s="48"/>
    </row>
    <row r="26" spans="1:8" ht="17" customHeight="1" thickBot="1" x14ac:dyDescent="0.2">
      <c r="A26" s="49"/>
      <c r="B26" s="74" t="s">
        <v>88</v>
      </c>
      <c r="C26" s="75">
        <v>3756000</v>
      </c>
      <c r="D26" s="75">
        <v>3710000</v>
      </c>
      <c r="E26" s="75">
        <v>3772000</v>
      </c>
      <c r="F26" s="76">
        <v>3834000</v>
      </c>
      <c r="H26" s="48"/>
    </row>
    <row r="27" spans="1:8" ht="17" customHeight="1" x14ac:dyDescent="0.15">
      <c r="A27" s="49"/>
      <c r="H27" s="48"/>
    </row>
    <row r="28" spans="1:8" ht="17" customHeight="1" x14ac:dyDescent="0.15">
      <c r="A28" s="49"/>
      <c r="H28" s="48"/>
    </row>
    <row r="29" spans="1:8" ht="17" customHeight="1" x14ac:dyDescent="0.15">
      <c r="A29" s="49"/>
      <c r="H29" s="48"/>
    </row>
    <row r="30" spans="1:8" ht="17" customHeight="1" thickBot="1" x14ac:dyDescent="0.2">
      <c r="A30" s="67"/>
      <c r="B30" s="50"/>
      <c r="C30" s="50"/>
      <c r="D30" s="50"/>
      <c r="E30" s="50"/>
      <c r="F30" s="50"/>
      <c r="G30" s="50"/>
      <c r="H30" s="68"/>
    </row>
  </sheetData>
  <phoneticPr fontId="4"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76"/>
  <sheetViews>
    <sheetView workbookViewId="0">
      <selection activeCell="P2" sqref="P2:Q3"/>
    </sheetView>
  </sheetViews>
  <sheetFormatPr baseColWidth="10" defaultColWidth="8.83203125" defaultRowHeight="13" x14ac:dyDescent="0.15"/>
  <sheetData>
    <row r="1" spans="1:17" x14ac:dyDescent="0.15">
      <c r="I1" s="212"/>
      <c r="J1" s="212"/>
    </row>
    <row r="2" spans="1:17" x14ac:dyDescent="0.15">
      <c r="A2" s="212"/>
      <c r="B2" s="212"/>
      <c r="C2" s="212"/>
      <c r="D2" s="212"/>
      <c r="E2" s="212"/>
      <c r="F2" s="212"/>
      <c r="G2" s="212"/>
      <c r="H2" s="214"/>
      <c r="I2" s="214"/>
      <c r="J2" s="214"/>
      <c r="K2" s="214"/>
      <c r="L2" s="214"/>
      <c r="M2" s="214"/>
      <c r="N2" s="214"/>
      <c r="O2" s="214"/>
      <c r="P2" s="212"/>
      <c r="Q2" s="212"/>
    </row>
    <row r="3" spans="1:17" x14ac:dyDescent="0.15">
      <c r="A3" s="212"/>
      <c r="B3" s="212"/>
      <c r="C3" s="212"/>
      <c r="D3" s="212"/>
      <c r="E3" s="212"/>
      <c r="F3" s="212"/>
      <c r="G3" s="212"/>
      <c r="P3" s="212"/>
      <c r="Q3" s="212"/>
    </row>
    <row r="4" spans="1:17" x14ac:dyDescent="0.15">
      <c r="A4" s="212"/>
      <c r="B4" s="212"/>
      <c r="C4" s="134"/>
      <c r="D4" s="134"/>
      <c r="E4" s="134"/>
      <c r="F4" s="212"/>
      <c r="G4" s="212"/>
      <c r="H4" s="213"/>
      <c r="I4" s="213"/>
      <c r="J4" s="212"/>
      <c r="K4" s="212"/>
      <c r="L4" s="212"/>
      <c r="M4" s="212"/>
      <c r="N4" s="213"/>
      <c r="O4" s="213"/>
      <c r="P4" s="212"/>
      <c r="Q4" s="212"/>
    </row>
    <row r="5" spans="1:17" ht="14" thickBot="1" x14ac:dyDescent="0.2">
      <c r="A5" s="212"/>
      <c r="B5" s="212"/>
      <c r="C5" s="212"/>
      <c r="D5" s="212"/>
      <c r="E5" s="212"/>
      <c r="F5" s="212"/>
      <c r="G5" s="212"/>
      <c r="H5" s="215"/>
      <c r="I5" s="215"/>
      <c r="J5" s="212"/>
      <c r="K5" s="212"/>
      <c r="L5" s="212"/>
      <c r="M5" s="212"/>
      <c r="N5" s="215"/>
      <c r="O5" s="215"/>
      <c r="P5" s="212"/>
      <c r="Q5" s="212"/>
    </row>
    <row r="6" spans="1:17" x14ac:dyDescent="0.15">
      <c r="A6" s="212"/>
      <c r="B6" s="212"/>
      <c r="C6" s="212"/>
      <c r="D6" s="212"/>
      <c r="E6" s="212"/>
      <c r="F6" s="212"/>
      <c r="G6" s="212"/>
      <c r="H6" s="216"/>
      <c r="I6" s="216"/>
      <c r="J6" s="212"/>
      <c r="K6" s="212"/>
      <c r="L6" s="212"/>
      <c r="M6" s="212"/>
      <c r="N6" s="216"/>
      <c r="O6" s="216"/>
      <c r="P6" s="212"/>
      <c r="Q6" s="212"/>
    </row>
    <row r="7" spans="1:17" x14ac:dyDescent="0.15">
      <c r="A7" s="217" t="s">
        <v>200</v>
      </c>
      <c r="B7" s="217"/>
      <c r="C7" s="217"/>
      <c r="D7" s="217"/>
      <c r="E7" s="217"/>
      <c r="F7" s="217"/>
      <c r="G7" s="217"/>
      <c r="H7" s="212"/>
      <c r="I7" s="212"/>
      <c r="J7" s="212"/>
      <c r="K7" s="212"/>
      <c r="L7" s="212"/>
      <c r="M7" s="212"/>
      <c r="N7" s="212"/>
      <c r="O7" s="212"/>
      <c r="P7" s="212"/>
      <c r="Q7" s="212"/>
    </row>
    <row r="8" spans="1:17" x14ac:dyDescent="0.15">
      <c r="A8" s="212"/>
      <c r="B8" s="212"/>
      <c r="C8" s="217" t="s">
        <v>201</v>
      </c>
      <c r="D8" s="217"/>
      <c r="E8" s="217"/>
      <c r="F8" s="217"/>
      <c r="G8" s="217"/>
      <c r="H8" s="218">
        <v>361</v>
      </c>
      <c r="I8" s="218"/>
      <c r="J8" s="212"/>
      <c r="K8" s="212"/>
      <c r="L8" s="212"/>
      <c r="M8" s="212"/>
      <c r="N8" s="218">
        <v>331</v>
      </c>
      <c r="O8" s="218"/>
      <c r="P8" s="212"/>
      <c r="Q8" s="212"/>
    </row>
    <row r="9" spans="1:17" x14ac:dyDescent="0.15">
      <c r="A9" s="212"/>
      <c r="B9" s="212"/>
      <c r="C9" s="217" t="s">
        <v>202</v>
      </c>
      <c r="D9" s="217"/>
      <c r="E9" s="217"/>
      <c r="F9" s="217"/>
      <c r="G9" s="217"/>
      <c r="H9" s="212"/>
      <c r="I9" s="212"/>
      <c r="J9" s="212"/>
      <c r="K9" s="212"/>
      <c r="L9" s="212"/>
      <c r="M9" s="212"/>
      <c r="N9" s="212"/>
      <c r="O9" s="212"/>
      <c r="P9" s="212"/>
      <c r="Q9" s="212"/>
    </row>
    <row r="10" spans="1:17" x14ac:dyDescent="0.15">
      <c r="A10" s="212"/>
      <c r="B10" s="212"/>
      <c r="C10" s="134"/>
      <c r="D10" s="217" t="s">
        <v>203</v>
      </c>
      <c r="E10" s="217"/>
      <c r="F10" s="217"/>
      <c r="G10" s="217"/>
      <c r="H10" s="212"/>
      <c r="I10" s="212"/>
      <c r="J10" s="212"/>
      <c r="K10" s="212"/>
      <c r="L10" s="212"/>
      <c r="M10" s="212"/>
      <c r="N10" s="212"/>
      <c r="O10" s="212"/>
      <c r="P10" s="212"/>
      <c r="Q10" s="212"/>
    </row>
    <row r="11" spans="1:17" x14ac:dyDescent="0.15">
      <c r="A11" s="212"/>
      <c r="B11" s="212"/>
      <c r="C11" s="134"/>
      <c r="D11" s="134"/>
      <c r="E11" s="217" t="s">
        <v>204</v>
      </c>
      <c r="F11" s="217"/>
      <c r="G11" s="217"/>
      <c r="H11" s="219" t="s">
        <v>205</v>
      </c>
      <c r="I11" s="219"/>
      <c r="J11" s="212"/>
      <c r="K11" s="212"/>
      <c r="L11" s="212"/>
      <c r="M11" s="212"/>
      <c r="N11" s="219" t="s">
        <v>206</v>
      </c>
      <c r="O11" s="219"/>
      <c r="P11" s="212"/>
      <c r="Q11" s="212"/>
    </row>
    <row r="12" spans="1:17" x14ac:dyDescent="0.15">
      <c r="A12" s="212"/>
      <c r="B12" s="212"/>
      <c r="C12" s="134"/>
      <c r="D12" s="134"/>
      <c r="E12" s="217" t="s">
        <v>207</v>
      </c>
      <c r="F12" s="217"/>
      <c r="G12" s="217"/>
      <c r="H12" s="219">
        <v>-32</v>
      </c>
      <c r="I12" s="219"/>
      <c r="J12" s="217"/>
      <c r="K12" s="217"/>
      <c r="L12" s="212"/>
      <c r="M12" s="212"/>
      <c r="N12" s="219">
        <v>9</v>
      </c>
      <c r="O12" s="219"/>
      <c r="P12" s="212"/>
      <c r="Q12" s="212"/>
    </row>
    <row r="13" spans="1:17" x14ac:dyDescent="0.15">
      <c r="A13" s="212"/>
      <c r="B13" s="212"/>
      <c r="C13" s="134"/>
      <c r="D13" s="134"/>
      <c r="E13" s="217" t="s">
        <v>208</v>
      </c>
      <c r="F13" s="217"/>
      <c r="G13" s="217"/>
      <c r="H13" s="219" t="s">
        <v>209</v>
      </c>
      <c r="I13" s="219"/>
      <c r="J13" s="212"/>
      <c r="K13" s="212"/>
      <c r="L13" s="212"/>
      <c r="M13" s="212"/>
      <c r="N13" s="219" t="s">
        <v>210</v>
      </c>
      <c r="O13" s="219"/>
      <c r="P13" s="212"/>
      <c r="Q13" s="212"/>
    </row>
    <row r="14" spans="1:17" x14ac:dyDescent="0.15">
      <c r="A14" s="212"/>
      <c r="B14" s="212"/>
      <c r="C14" s="134"/>
      <c r="D14" s="134"/>
      <c r="E14" s="217" t="s">
        <v>211</v>
      </c>
      <c r="F14" s="217"/>
      <c r="G14" s="217"/>
      <c r="H14" s="219">
        <v>-20</v>
      </c>
      <c r="I14" s="219"/>
      <c r="J14" s="217"/>
      <c r="K14" s="217"/>
      <c r="L14" s="212"/>
      <c r="M14" s="212"/>
      <c r="N14" s="219" t="s">
        <v>210</v>
      </c>
      <c r="O14" s="219"/>
      <c r="P14" s="212"/>
      <c r="Q14" s="212"/>
    </row>
    <row r="15" spans="1:17" x14ac:dyDescent="0.15">
      <c r="A15" s="212"/>
      <c r="B15" s="212"/>
      <c r="C15" s="134"/>
      <c r="D15" s="134"/>
      <c r="E15" s="217" t="s">
        <v>212</v>
      </c>
      <c r="F15" s="217"/>
      <c r="G15" s="217"/>
      <c r="H15" s="219">
        <v>9</v>
      </c>
      <c r="I15" s="219"/>
      <c r="J15" s="212"/>
      <c r="K15" s="212"/>
      <c r="L15" s="212"/>
      <c r="M15" s="212"/>
      <c r="N15" s="219">
        <v>5</v>
      </c>
      <c r="O15" s="219"/>
      <c r="P15" s="212"/>
      <c r="Q15" s="212"/>
    </row>
    <row r="16" spans="1:17" x14ac:dyDescent="0.15">
      <c r="A16" s="212"/>
      <c r="B16" s="212"/>
      <c r="C16" s="134"/>
      <c r="D16" s="134"/>
      <c r="E16" s="217" t="s">
        <v>213</v>
      </c>
      <c r="F16" s="217"/>
      <c r="G16" s="217"/>
      <c r="H16" s="219" t="s">
        <v>209</v>
      </c>
      <c r="I16" s="219"/>
      <c r="J16" s="212"/>
      <c r="K16" s="212"/>
      <c r="L16" s="212"/>
      <c r="M16" s="212"/>
      <c r="N16" s="219">
        <v>18</v>
      </c>
      <c r="O16" s="219"/>
      <c r="P16" s="212"/>
      <c r="Q16" s="212"/>
    </row>
    <row r="17" spans="1:17" x14ac:dyDescent="0.15">
      <c r="A17" s="212"/>
      <c r="B17" s="212"/>
      <c r="C17" s="134"/>
      <c r="D17" s="134"/>
      <c r="E17" s="217" t="s">
        <v>214</v>
      </c>
      <c r="F17" s="217"/>
      <c r="G17" s="217"/>
      <c r="H17" s="212"/>
      <c r="I17" s="212"/>
      <c r="J17" s="212"/>
      <c r="K17" s="212"/>
      <c r="L17" s="212"/>
      <c r="M17" s="212"/>
      <c r="N17" s="212"/>
      <c r="O17" s="212"/>
      <c r="P17" s="212"/>
      <c r="Q17" s="212"/>
    </row>
    <row r="18" spans="1:17" x14ac:dyDescent="0.15">
      <c r="A18" s="212"/>
      <c r="B18" s="212"/>
      <c r="C18" s="134"/>
      <c r="D18" s="134"/>
      <c r="E18" s="134"/>
      <c r="F18" s="217" t="s">
        <v>215</v>
      </c>
      <c r="G18" s="217"/>
      <c r="H18" s="219">
        <v>38</v>
      </c>
      <c r="I18" s="219"/>
      <c r="J18" s="212"/>
      <c r="K18" s="212"/>
      <c r="L18" s="212"/>
      <c r="M18" s="212"/>
      <c r="N18" s="219">
        <v>8</v>
      </c>
      <c r="O18" s="219"/>
      <c r="P18" s="212"/>
      <c r="Q18" s="212"/>
    </row>
    <row r="19" spans="1:17" x14ac:dyDescent="0.15">
      <c r="A19" s="212"/>
      <c r="B19" s="212"/>
      <c r="C19" s="134"/>
      <c r="D19" s="134"/>
      <c r="E19" s="134"/>
      <c r="F19" s="217" t="s">
        <v>216</v>
      </c>
      <c r="G19" s="217"/>
      <c r="H19" s="219">
        <v>-69</v>
      </c>
      <c r="I19" s="219"/>
      <c r="J19" s="217"/>
      <c r="K19" s="217"/>
      <c r="L19" s="212"/>
      <c r="M19" s="212"/>
      <c r="N19" s="219">
        <v>-74</v>
      </c>
      <c r="O19" s="219"/>
      <c r="P19" s="217"/>
      <c r="Q19" s="217"/>
    </row>
    <row r="20" spans="1:17" x14ac:dyDescent="0.15">
      <c r="A20" s="212"/>
      <c r="B20" s="212"/>
      <c r="C20" s="134"/>
      <c r="D20" s="134"/>
      <c r="E20" s="134"/>
      <c r="F20" s="217" t="s">
        <v>217</v>
      </c>
      <c r="G20" s="217"/>
      <c r="H20" s="219">
        <v>3</v>
      </c>
      <c r="I20" s="219"/>
      <c r="J20" s="212"/>
      <c r="K20" s="212"/>
      <c r="L20" s="212"/>
      <c r="M20" s="212"/>
      <c r="N20" s="219">
        <v>7</v>
      </c>
      <c r="O20" s="219"/>
      <c r="P20" s="212"/>
      <c r="Q20" s="212"/>
    </row>
    <row r="21" spans="1:17" x14ac:dyDescent="0.15">
      <c r="A21" s="212"/>
      <c r="B21" s="212"/>
      <c r="C21" s="134"/>
      <c r="D21" s="134"/>
      <c r="E21" s="134"/>
      <c r="F21" s="217" t="s">
        <v>218</v>
      </c>
      <c r="G21" s="217"/>
      <c r="H21" s="219">
        <v>3</v>
      </c>
      <c r="I21" s="219"/>
      <c r="J21" s="212"/>
      <c r="K21" s="212"/>
      <c r="L21" s="212"/>
      <c r="M21" s="212"/>
      <c r="N21" s="219">
        <v>36</v>
      </c>
      <c r="O21" s="219"/>
      <c r="P21" s="212"/>
      <c r="Q21" s="212"/>
    </row>
    <row r="22" spans="1:17" x14ac:dyDescent="0.15">
      <c r="A22" s="212"/>
      <c r="B22" s="212"/>
      <c r="C22" s="134"/>
      <c r="D22" s="134"/>
      <c r="E22" s="134"/>
      <c r="F22" s="217" t="s">
        <v>219</v>
      </c>
      <c r="G22" s="217"/>
      <c r="H22" s="219">
        <v>-87</v>
      </c>
      <c r="I22" s="219"/>
      <c r="J22" s="217"/>
      <c r="K22" s="217"/>
      <c r="L22" s="212"/>
      <c r="M22" s="212"/>
      <c r="N22" s="219">
        <v>44</v>
      </c>
      <c r="O22" s="219"/>
      <c r="P22" s="212"/>
      <c r="Q22" s="212"/>
    </row>
    <row r="23" spans="1:17" x14ac:dyDescent="0.15">
      <c r="A23" s="212"/>
      <c r="B23" s="212"/>
      <c r="C23" s="134"/>
      <c r="D23" s="134"/>
      <c r="E23" s="134"/>
      <c r="F23" s="217" t="s">
        <v>220</v>
      </c>
      <c r="G23" s="217"/>
      <c r="H23" s="219" t="s">
        <v>210</v>
      </c>
      <c r="I23" s="219"/>
      <c r="J23" s="212"/>
      <c r="K23" s="212"/>
      <c r="L23" s="212"/>
      <c r="M23" s="212"/>
      <c r="N23" s="219">
        <v>-38</v>
      </c>
      <c r="O23" s="219"/>
      <c r="P23" s="217"/>
      <c r="Q23" s="217"/>
    </row>
    <row r="24" spans="1:17" ht="14" thickBot="1" x14ac:dyDescent="0.2">
      <c r="A24" s="212"/>
      <c r="B24" s="212"/>
      <c r="C24" s="212"/>
      <c r="D24" s="212"/>
      <c r="E24" s="212"/>
      <c r="F24" s="212"/>
      <c r="G24" s="212"/>
      <c r="H24" s="215"/>
      <c r="I24" s="215"/>
      <c r="J24" s="212"/>
      <c r="K24" s="212"/>
      <c r="L24" s="212"/>
      <c r="M24" s="212"/>
      <c r="N24" s="215"/>
      <c r="O24" s="215"/>
      <c r="P24" s="212"/>
      <c r="Q24" s="212"/>
    </row>
    <row r="25" spans="1:17" x14ac:dyDescent="0.15">
      <c r="A25" s="212"/>
      <c r="B25" s="212"/>
      <c r="C25" s="212"/>
      <c r="D25" s="212"/>
      <c r="E25" s="212"/>
      <c r="F25" s="212"/>
      <c r="G25" s="212"/>
      <c r="H25" s="216"/>
      <c r="I25" s="216"/>
      <c r="J25" s="212"/>
      <c r="K25" s="212"/>
      <c r="L25" s="212"/>
      <c r="M25" s="212"/>
      <c r="N25" s="216"/>
      <c r="O25" s="216"/>
      <c r="P25" s="212"/>
      <c r="Q25" s="212"/>
    </row>
    <row r="26" spans="1:17" x14ac:dyDescent="0.15">
      <c r="A26" s="212"/>
      <c r="B26" s="212"/>
      <c r="C26" s="134"/>
      <c r="D26" s="134"/>
      <c r="E26" s="134"/>
      <c r="F26" s="217" t="s">
        <v>221</v>
      </c>
      <c r="G26" s="217"/>
      <c r="H26" s="219" t="s">
        <v>222</v>
      </c>
      <c r="I26" s="219"/>
      <c r="J26" s="212"/>
      <c r="K26" s="212"/>
      <c r="L26" s="212"/>
      <c r="M26" s="212"/>
      <c r="N26" s="219">
        <v>487</v>
      </c>
      <c r="O26" s="219"/>
      <c r="P26" s="212"/>
      <c r="Q26" s="212"/>
    </row>
    <row r="27" spans="1:17" x14ac:dyDescent="0.15">
      <c r="A27" s="212"/>
      <c r="B27" s="212"/>
      <c r="C27" s="134"/>
      <c r="D27" s="134"/>
      <c r="E27" s="134"/>
      <c r="F27" s="217" t="s">
        <v>223</v>
      </c>
      <c r="G27" s="217"/>
      <c r="H27" s="219" t="s">
        <v>224</v>
      </c>
      <c r="I27" s="219"/>
      <c r="J27" s="212"/>
      <c r="K27" s="212"/>
      <c r="L27" s="212"/>
      <c r="M27" s="212"/>
      <c r="N27" s="219">
        <v>44</v>
      </c>
      <c r="O27" s="219"/>
      <c r="P27" s="212"/>
      <c r="Q27" s="212"/>
    </row>
    <row r="28" spans="1:17" ht="14" thickBot="1" x14ac:dyDescent="0.2">
      <c r="A28" s="212"/>
      <c r="B28" s="212"/>
      <c r="C28" s="212"/>
      <c r="D28" s="212"/>
      <c r="E28" s="212"/>
      <c r="F28" s="212"/>
      <c r="G28" s="212"/>
      <c r="H28" s="215"/>
      <c r="I28" s="215"/>
      <c r="J28" s="212"/>
      <c r="K28" s="212"/>
      <c r="L28" s="212"/>
      <c r="M28" s="212"/>
      <c r="N28" s="215"/>
      <c r="O28" s="215"/>
      <c r="P28" s="212"/>
      <c r="Q28" s="212"/>
    </row>
    <row r="29" spans="1:17" x14ac:dyDescent="0.15">
      <c r="A29" s="212"/>
      <c r="B29" s="212"/>
      <c r="C29" s="212"/>
      <c r="D29" s="212"/>
      <c r="E29" s="212"/>
      <c r="F29" s="212"/>
      <c r="G29" s="212"/>
      <c r="H29" s="216"/>
      <c r="I29" s="216"/>
      <c r="J29" s="212"/>
      <c r="K29" s="212"/>
      <c r="L29" s="212"/>
      <c r="M29" s="212"/>
      <c r="N29" s="216"/>
      <c r="O29" s="216"/>
      <c r="P29" s="212"/>
      <c r="Q29" s="212"/>
    </row>
    <row r="30" spans="1:17" x14ac:dyDescent="0.15">
      <c r="A30" s="212"/>
      <c r="B30" s="212"/>
      <c r="C30" s="134"/>
      <c r="D30" s="134"/>
      <c r="E30" s="134"/>
      <c r="F30" s="217" t="s">
        <v>225</v>
      </c>
      <c r="G30" s="217"/>
      <c r="H30" s="219">
        <v>463</v>
      </c>
      <c r="I30" s="219"/>
      <c r="J30" s="212"/>
      <c r="K30" s="212"/>
      <c r="L30" s="212"/>
      <c r="M30" s="212"/>
      <c r="N30" s="219">
        <v>531</v>
      </c>
      <c r="O30" s="219"/>
      <c r="P30" s="212"/>
      <c r="Q30" s="212"/>
    </row>
    <row r="31" spans="1:17" ht="14" thickBot="1" x14ac:dyDescent="0.2">
      <c r="A31" s="212"/>
      <c r="B31" s="212"/>
      <c r="C31" s="212"/>
      <c r="D31" s="212"/>
      <c r="E31" s="212"/>
      <c r="F31" s="212"/>
      <c r="G31" s="212"/>
      <c r="H31" s="215"/>
      <c r="I31" s="215"/>
      <c r="J31" s="212"/>
      <c r="K31" s="212"/>
      <c r="L31" s="212"/>
      <c r="M31" s="212"/>
      <c r="N31" s="215"/>
      <c r="O31" s="215"/>
      <c r="P31" s="212"/>
      <c r="Q31" s="212"/>
    </row>
    <row r="32" spans="1:17" x14ac:dyDescent="0.15">
      <c r="A32" s="212"/>
      <c r="B32" s="212"/>
      <c r="C32" s="212"/>
      <c r="D32" s="212"/>
      <c r="E32" s="212"/>
      <c r="F32" s="212"/>
      <c r="G32" s="212"/>
      <c r="H32" s="216"/>
      <c r="I32" s="216"/>
      <c r="J32" s="212"/>
      <c r="K32" s="212"/>
      <c r="L32" s="212"/>
      <c r="M32" s="212"/>
      <c r="N32" s="216"/>
      <c r="O32" s="216"/>
      <c r="P32" s="212"/>
      <c r="Q32" s="212"/>
    </row>
    <row r="33" spans="1:17" x14ac:dyDescent="0.15">
      <c r="A33" s="217" t="s">
        <v>226</v>
      </c>
      <c r="B33" s="217"/>
      <c r="C33" s="217"/>
      <c r="D33" s="217"/>
      <c r="E33" s="217"/>
      <c r="F33" s="217"/>
      <c r="G33" s="217"/>
      <c r="H33" s="212"/>
      <c r="I33" s="212"/>
      <c r="J33" s="212"/>
      <c r="K33" s="212"/>
      <c r="L33" s="212"/>
      <c r="M33" s="212"/>
      <c r="N33" s="212"/>
      <c r="O33" s="212"/>
      <c r="P33" s="212"/>
      <c r="Q33" s="212"/>
    </row>
    <row r="34" spans="1:17" x14ac:dyDescent="0.15">
      <c r="A34" s="212"/>
      <c r="B34" s="212"/>
      <c r="C34" s="217" t="s">
        <v>227</v>
      </c>
      <c r="D34" s="217"/>
      <c r="E34" s="217"/>
      <c r="F34" s="217"/>
      <c r="G34" s="217"/>
      <c r="H34" s="219">
        <v>-89</v>
      </c>
      <c r="I34" s="219"/>
      <c r="J34" s="217"/>
      <c r="K34" s="217"/>
      <c r="L34" s="212"/>
      <c r="M34" s="212"/>
      <c r="N34" s="219">
        <v>-117</v>
      </c>
      <c r="O34" s="219"/>
      <c r="P34" s="217"/>
      <c r="Q34" s="217"/>
    </row>
    <row r="35" spans="1:17" x14ac:dyDescent="0.15">
      <c r="A35" s="212"/>
      <c r="B35" s="212"/>
      <c r="C35" s="217" t="s">
        <v>228</v>
      </c>
      <c r="D35" s="217"/>
      <c r="E35" s="217"/>
      <c r="F35" s="217"/>
      <c r="G35" s="217"/>
      <c r="H35" s="219" t="s">
        <v>229</v>
      </c>
      <c r="I35" s="219"/>
      <c r="J35" s="212"/>
      <c r="K35" s="212"/>
      <c r="L35" s="212"/>
      <c r="M35" s="212"/>
      <c r="N35" s="219">
        <v>-13</v>
      </c>
      <c r="O35" s="219"/>
      <c r="P35" s="217"/>
      <c r="Q35" s="217"/>
    </row>
    <row r="36" spans="1:17" x14ac:dyDescent="0.15">
      <c r="A36" s="212"/>
      <c r="B36" s="212"/>
      <c r="C36" s="217" t="s">
        <v>230</v>
      </c>
      <c r="D36" s="217"/>
      <c r="E36" s="217"/>
      <c r="F36" s="217"/>
      <c r="G36" s="217"/>
      <c r="H36" s="219">
        <v>-9</v>
      </c>
      <c r="I36" s="219"/>
      <c r="J36" s="217"/>
      <c r="K36" s="217"/>
      <c r="L36" s="212"/>
      <c r="M36" s="212"/>
      <c r="N36" s="219">
        <v>-9</v>
      </c>
      <c r="O36" s="219"/>
      <c r="P36" s="217"/>
      <c r="Q36" s="217"/>
    </row>
    <row r="37" spans="1:17" x14ac:dyDescent="0.15">
      <c r="A37" s="212"/>
      <c r="B37" s="212"/>
      <c r="C37" s="217" t="s">
        <v>213</v>
      </c>
      <c r="D37" s="217"/>
      <c r="E37" s="217"/>
      <c r="F37" s="217"/>
      <c r="G37" s="217"/>
      <c r="H37" s="219">
        <v>4</v>
      </c>
      <c r="I37" s="219"/>
      <c r="J37" s="212"/>
      <c r="K37" s="212"/>
      <c r="L37" s="212"/>
      <c r="M37" s="212"/>
      <c r="N37" s="219">
        <v>5</v>
      </c>
      <c r="O37" s="219"/>
      <c r="P37" s="212"/>
      <c r="Q37" s="212"/>
    </row>
    <row r="38" spans="1:17" ht="14" thickBot="1" x14ac:dyDescent="0.2">
      <c r="A38" s="212"/>
      <c r="B38" s="212"/>
      <c r="C38" s="212"/>
      <c r="D38" s="212"/>
      <c r="E38" s="212"/>
      <c r="F38" s="212"/>
      <c r="G38" s="212"/>
      <c r="H38" s="215"/>
      <c r="I38" s="215"/>
      <c r="J38" s="212"/>
      <c r="K38" s="212"/>
      <c r="L38" s="212"/>
      <c r="M38" s="212"/>
      <c r="N38" s="215"/>
      <c r="O38" s="215"/>
      <c r="P38" s="212"/>
      <c r="Q38" s="212"/>
    </row>
    <row r="39" spans="1:17" x14ac:dyDescent="0.15">
      <c r="A39" s="212"/>
      <c r="B39" s="212"/>
      <c r="C39" s="212"/>
      <c r="D39" s="212"/>
      <c r="E39" s="212"/>
      <c r="F39" s="212"/>
      <c r="G39" s="212"/>
      <c r="H39" s="216"/>
      <c r="I39" s="216"/>
      <c r="J39" s="212"/>
      <c r="K39" s="212"/>
      <c r="L39" s="212"/>
      <c r="M39" s="212"/>
      <c r="N39" s="216"/>
      <c r="O39" s="216"/>
      <c r="P39" s="212"/>
      <c r="Q39" s="212"/>
    </row>
    <row r="40" spans="1:17" x14ac:dyDescent="0.15">
      <c r="A40" s="212"/>
      <c r="B40" s="212"/>
      <c r="C40" s="134"/>
      <c r="D40" s="134"/>
      <c r="E40" s="134"/>
      <c r="F40" s="217" t="s">
        <v>231</v>
      </c>
      <c r="G40" s="217"/>
      <c r="H40" s="219">
        <v>-94</v>
      </c>
      <c r="I40" s="219"/>
      <c r="J40" s="217"/>
      <c r="K40" s="217"/>
      <c r="L40" s="212"/>
      <c r="M40" s="212"/>
      <c r="N40" s="219">
        <v>-134</v>
      </c>
      <c r="O40" s="219"/>
      <c r="P40" s="217"/>
      <c r="Q40" s="217"/>
    </row>
    <row r="41" spans="1:17" x14ac:dyDescent="0.15">
      <c r="A41" s="212"/>
      <c r="B41" s="212"/>
      <c r="C41" s="134"/>
      <c r="D41" s="134"/>
      <c r="E41" s="134"/>
      <c r="F41" s="217" t="s">
        <v>232</v>
      </c>
      <c r="G41" s="217"/>
      <c r="H41" s="219" t="s">
        <v>210</v>
      </c>
      <c r="I41" s="219"/>
      <c r="J41" s="212"/>
      <c r="K41" s="212"/>
      <c r="L41" s="212"/>
      <c r="M41" s="212"/>
      <c r="N41" s="219">
        <v>-2</v>
      </c>
      <c r="O41" s="219"/>
      <c r="P41" s="217"/>
      <c r="Q41" s="217"/>
    </row>
    <row r="42" spans="1:17" ht="14" thickBot="1" x14ac:dyDescent="0.2">
      <c r="A42" s="212"/>
      <c r="B42" s="212"/>
      <c r="C42" s="212"/>
      <c r="D42" s="212"/>
      <c r="E42" s="212"/>
      <c r="F42" s="212"/>
      <c r="G42" s="212"/>
      <c r="H42" s="215"/>
      <c r="I42" s="215"/>
      <c r="J42" s="212"/>
      <c r="K42" s="212"/>
      <c r="L42" s="212"/>
      <c r="M42" s="212"/>
      <c r="N42" s="215"/>
      <c r="O42" s="215"/>
      <c r="P42" s="212"/>
      <c r="Q42" s="212"/>
    </row>
    <row r="43" spans="1:17" x14ac:dyDescent="0.15">
      <c r="A43" s="212"/>
      <c r="B43" s="212"/>
      <c r="C43" s="212"/>
      <c r="D43" s="212"/>
      <c r="E43" s="212"/>
      <c r="F43" s="212"/>
      <c r="G43" s="212"/>
      <c r="H43" s="216"/>
      <c r="I43" s="216"/>
      <c r="J43" s="212"/>
      <c r="K43" s="212"/>
      <c r="L43" s="212"/>
      <c r="M43" s="212"/>
      <c r="N43" s="216"/>
      <c r="O43" s="216"/>
      <c r="P43" s="212"/>
      <c r="Q43" s="212"/>
    </row>
    <row r="44" spans="1:17" x14ac:dyDescent="0.15">
      <c r="A44" s="212"/>
      <c r="B44" s="212"/>
      <c r="C44" s="134"/>
      <c r="D44" s="134"/>
      <c r="E44" s="134"/>
      <c r="F44" s="217" t="s">
        <v>233</v>
      </c>
      <c r="G44" s="217"/>
      <c r="H44" s="219">
        <v>-94</v>
      </c>
      <c r="I44" s="219"/>
      <c r="J44" s="217"/>
      <c r="K44" s="217"/>
      <c r="L44" s="212"/>
      <c r="M44" s="212"/>
      <c r="N44" s="219">
        <v>-136</v>
      </c>
      <c r="O44" s="219"/>
      <c r="P44" s="217"/>
      <c r="Q44" s="217"/>
    </row>
    <row r="45" spans="1:17" ht="14" thickBot="1" x14ac:dyDescent="0.2">
      <c r="A45" s="212"/>
      <c r="B45" s="212"/>
      <c r="C45" s="212"/>
      <c r="D45" s="212"/>
      <c r="E45" s="212"/>
      <c r="F45" s="212"/>
      <c r="G45" s="212"/>
      <c r="H45" s="215"/>
      <c r="I45" s="215"/>
      <c r="J45" s="212"/>
      <c r="K45" s="212"/>
      <c r="L45" s="212"/>
      <c r="M45" s="212"/>
      <c r="N45" s="215"/>
      <c r="O45" s="215"/>
      <c r="P45" s="212"/>
      <c r="Q45" s="212"/>
    </row>
    <row r="46" spans="1:17" x14ac:dyDescent="0.15">
      <c r="A46" s="212"/>
      <c r="B46" s="212"/>
      <c r="C46" s="212"/>
      <c r="D46" s="212"/>
      <c r="E46" s="212"/>
      <c r="F46" s="212"/>
      <c r="G46" s="212"/>
      <c r="H46" s="216"/>
      <c r="I46" s="216"/>
      <c r="J46" s="212"/>
      <c r="K46" s="212"/>
      <c r="L46" s="212"/>
      <c r="M46" s="212"/>
      <c r="N46" s="216"/>
      <c r="O46" s="216"/>
      <c r="P46" s="212"/>
      <c r="Q46" s="212"/>
    </row>
    <row r="47" spans="1:17" x14ac:dyDescent="0.15">
      <c r="A47" s="217" t="s">
        <v>234</v>
      </c>
      <c r="B47" s="217"/>
      <c r="C47" s="217"/>
      <c r="D47" s="217"/>
      <c r="E47" s="217"/>
      <c r="F47" s="217"/>
      <c r="G47" s="217"/>
      <c r="H47" s="212"/>
      <c r="I47" s="212"/>
      <c r="J47" s="212"/>
      <c r="K47" s="212"/>
      <c r="L47" s="212"/>
      <c r="M47" s="212"/>
      <c r="N47" s="212"/>
      <c r="O47" s="212"/>
      <c r="P47" s="212"/>
      <c r="Q47" s="212"/>
    </row>
    <row r="48" spans="1:17" x14ac:dyDescent="0.15">
      <c r="A48" s="212"/>
      <c r="B48" s="212"/>
      <c r="C48" s="217" t="s">
        <v>235</v>
      </c>
      <c r="D48" s="217"/>
      <c r="E48" s="217"/>
      <c r="F48" s="217"/>
      <c r="G48" s="217"/>
      <c r="H48" s="219" t="s">
        <v>236</v>
      </c>
      <c r="I48" s="219"/>
      <c r="J48" s="212"/>
      <c r="K48" s="212"/>
      <c r="L48" s="212"/>
      <c r="M48" s="212"/>
      <c r="N48" s="219">
        <v>128</v>
      </c>
      <c r="O48" s="219"/>
      <c r="P48" s="212"/>
      <c r="Q48" s="212"/>
    </row>
    <row r="49" spans="1:17" x14ac:dyDescent="0.15">
      <c r="A49" s="212"/>
      <c r="B49" s="212"/>
      <c r="C49" s="217" t="s">
        <v>237</v>
      </c>
      <c r="D49" s="217"/>
      <c r="E49" s="217"/>
      <c r="F49" s="217"/>
      <c r="G49" s="217"/>
      <c r="H49" s="219" t="s">
        <v>238</v>
      </c>
      <c r="I49" s="219"/>
      <c r="J49" s="212"/>
      <c r="K49" s="212"/>
      <c r="L49" s="212"/>
      <c r="M49" s="212"/>
      <c r="N49" s="219">
        <v>8</v>
      </c>
      <c r="O49" s="219"/>
      <c r="P49" s="212"/>
      <c r="Q49" s="212"/>
    </row>
    <row r="50" spans="1:17" x14ac:dyDescent="0.15">
      <c r="A50" s="212"/>
      <c r="B50" s="212"/>
      <c r="C50" s="217" t="s">
        <v>239</v>
      </c>
      <c r="D50" s="217"/>
      <c r="E50" s="217"/>
      <c r="F50" s="217"/>
      <c r="G50" s="217"/>
      <c r="H50" s="219" t="s">
        <v>210</v>
      </c>
      <c r="I50" s="219"/>
      <c r="J50" s="212"/>
      <c r="K50" s="212"/>
      <c r="L50" s="212"/>
      <c r="M50" s="212"/>
      <c r="N50" s="219">
        <v>-214</v>
      </c>
      <c r="O50" s="219"/>
      <c r="P50" s="217"/>
      <c r="Q50" s="217"/>
    </row>
    <row r="51" spans="1:17" x14ac:dyDescent="0.15">
      <c r="A51" s="134"/>
      <c r="B51" s="217" t="s">
        <v>240</v>
      </c>
      <c r="C51" s="217"/>
      <c r="D51" s="217"/>
      <c r="E51" s="217"/>
      <c r="F51" s="217"/>
      <c r="G51" s="219">
        <v>133</v>
      </c>
      <c r="H51" s="219"/>
      <c r="I51" s="212"/>
      <c r="J51" s="212"/>
      <c r="K51" s="212"/>
      <c r="L51" s="212"/>
      <c r="M51" s="219" t="s">
        <v>210</v>
      </c>
      <c r="N51" s="219"/>
      <c r="O51" s="212"/>
      <c r="P51" s="212"/>
      <c r="Q51" s="135"/>
    </row>
    <row r="52" spans="1:17" x14ac:dyDescent="0.15">
      <c r="A52" s="134"/>
      <c r="B52" s="217" t="s">
        <v>241</v>
      </c>
      <c r="C52" s="217"/>
      <c r="D52" s="217"/>
      <c r="E52" s="217"/>
      <c r="F52" s="217"/>
      <c r="G52" s="220">
        <v>-2119</v>
      </c>
      <c r="H52" s="219"/>
      <c r="I52" s="217"/>
      <c r="J52" s="217"/>
      <c r="K52" s="212"/>
      <c r="L52" s="212"/>
      <c r="M52" s="219">
        <v>-65</v>
      </c>
      <c r="N52" s="219"/>
      <c r="O52" s="217"/>
      <c r="P52" s="217"/>
      <c r="Q52" s="135"/>
    </row>
    <row r="53" spans="1:17" x14ac:dyDescent="0.15">
      <c r="A53" s="134"/>
      <c r="B53" s="217" t="s">
        <v>242</v>
      </c>
      <c r="C53" s="217"/>
      <c r="D53" s="217"/>
      <c r="E53" s="217"/>
      <c r="F53" s="217"/>
      <c r="G53" s="219" t="s">
        <v>210</v>
      </c>
      <c r="H53" s="219"/>
      <c r="I53" s="212"/>
      <c r="J53" s="212"/>
      <c r="K53" s="212"/>
      <c r="L53" s="212"/>
      <c r="M53" s="219">
        <v>-155</v>
      </c>
      <c r="N53" s="219"/>
      <c r="O53" s="217"/>
      <c r="P53" s="217"/>
      <c r="Q53" s="135"/>
    </row>
    <row r="54" spans="1:17" x14ac:dyDescent="0.15">
      <c r="A54" s="212"/>
      <c r="B54" s="212"/>
      <c r="C54" s="217" t="s">
        <v>243</v>
      </c>
      <c r="D54" s="217"/>
      <c r="E54" s="217"/>
      <c r="F54" s="217"/>
      <c r="G54" s="217"/>
      <c r="H54" s="219">
        <v>-158</v>
      </c>
      <c r="I54" s="219"/>
      <c r="J54" s="217"/>
      <c r="K54" s="217"/>
      <c r="L54" s="212"/>
      <c r="M54" s="212"/>
      <c r="N54" s="219">
        <v>-172</v>
      </c>
      <c r="O54" s="219"/>
      <c r="P54" s="217"/>
      <c r="Q54" s="217"/>
    </row>
    <row r="55" spans="1:17" x14ac:dyDescent="0.15">
      <c r="A55" s="212"/>
      <c r="B55" s="212"/>
      <c r="C55" s="217" t="s">
        <v>244</v>
      </c>
      <c r="D55" s="217"/>
      <c r="E55" s="217"/>
      <c r="F55" s="217"/>
      <c r="G55" s="217"/>
      <c r="H55" s="219">
        <v>83</v>
      </c>
      <c r="I55" s="219"/>
      <c r="J55" s="212"/>
      <c r="K55" s="212"/>
      <c r="L55" s="212"/>
      <c r="M55" s="212"/>
      <c r="N55" s="219">
        <v>85</v>
      </c>
      <c r="O55" s="219"/>
      <c r="P55" s="212"/>
      <c r="Q55" s="212"/>
    </row>
    <row r="56" spans="1:17" x14ac:dyDescent="0.15">
      <c r="A56" s="212"/>
      <c r="B56" s="212"/>
      <c r="C56" s="217" t="s">
        <v>213</v>
      </c>
      <c r="D56" s="217"/>
      <c r="E56" s="217"/>
      <c r="F56" s="217"/>
      <c r="G56" s="217"/>
      <c r="H56" s="219">
        <v>-1</v>
      </c>
      <c r="I56" s="219"/>
      <c r="J56" s="217"/>
      <c r="K56" s="217"/>
      <c r="L56" s="212"/>
      <c r="M56" s="212"/>
      <c r="N56" s="219">
        <v>24</v>
      </c>
      <c r="O56" s="219"/>
      <c r="P56" s="212"/>
      <c r="Q56" s="212"/>
    </row>
    <row r="57" spans="1:17" ht="14" thickBot="1" x14ac:dyDescent="0.2">
      <c r="A57" s="212"/>
      <c r="B57" s="212"/>
      <c r="C57" s="212"/>
      <c r="D57" s="212"/>
      <c r="E57" s="212"/>
      <c r="F57" s="212"/>
      <c r="G57" s="212"/>
      <c r="H57" s="215"/>
      <c r="I57" s="215"/>
      <c r="J57" s="212"/>
      <c r="K57" s="212"/>
      <c r="L57" s="212"/>
      <c r="M57" s="212"/>
      <c r="N57" s="215"/>
      <c r="O57" s="215"/>
      <c r="P57" s="212"/>
      <c r="Q57" s="212"/>
    </row>
    <row r="58" spans="1:17" x14ac:dyDescent="0.15">
      <c r="A58" s="212"/>
      <c r="B58" s="212"/>
      <c r="C58" s="212"/>
      <c r="D58" s="212"/>
      <c r="E58" s="212"/>
      <c r="F58" s="212"/>
      <c r="G58" s="212"/>
      <c r="H58" s="216"/>
      <c r="I58" s="216"/>
      <c r="J58" s="212"/>
      <c r="K58" s="212"/>
      <c r="L58" s="212"/>
      <c r="M58" s="212"/>
      <c r="N58" s="216"/>
      <c r="O58" s="216"/>
      <c r="P58" s="212"/>
      <c r="Q58" s="212"/>
    </row>
    <row r="59" spans="1:17" x14ac:dyDescent="0.15">
      <c r="A59" s="212"/>
      <c r="B59" s="212"/>
      <c r="C59" s="134"/>
      <c r="D59" s="134"/>
      <c r="E59" s="134"/>
      <c r="F59" s="217" t="s">
        <v>245</v>
      </c>
      <c r="G59" s="217"/>
      <c r="H59" s="219">
        <v>-310</v>
      </c>
      <c r="I59" s="219"/>
      <c r="J59" s="217"/>
      <c r="K59" s="217"/>
      <c r="L59" s="212"/>
      <c r="M59" s="212"/>
      <c r="N59" s="219">
        <v>-361</v>
      </c>
      <c r="O59" s="219"/>
      <c r="P59" s="217"/>
      <c r="Q59" s="217"/>
    </row>
    <row r="60" spans="1:17" x14ac:dyDescent="0.15">
      <c r="A60" s="212"/>
      <c r="B60" s="212"/>
      <c r="C60" s="134"/>
      <c r="D60" s="134"/>
      <c r="E60" s="134"/>
      <c r="F60" s="217" t="s">
        <v>246</v>
      </c>
      <c r="G60" s="217"/>
      <c r="H60" s="219" t="s">
        <v>210</v>
      </c>
      <c r="I60" s="219"/>
      <c r="J60" s="212"/>
      <c r="K60" s="212"/>
      <c r="L60" s="212"/>
      <c r="M60" s="212"/>
      <c r="N60" s="219">
        <v>-9</v>
      </c>
      <c r="O60" s="219"/>
      <c r="P60" s="217"/>
      <c r="Q60" s="217"/>
    </row>
    <row r="61" spans="1:17" ht="14" thickBot="1" x14ac:dyDescent="0.2">
      <c r="A61" s="212"/>
      <c r="B61" s="212"/>
      <c r="C61" s="212"/>
      <c r="D61" s="212"/>
      <c r="E61" s="212"/>
      <c r="F61" s="212"/>
      <c r="G61" s="212"/>
      <c r="H61" s="215"/>
      <c r="I61" s="215"/>
      <c r="J61" s="212"/>
      <c r="K61" s="212"/>
      <c r="L61" s="212"/>
      <c r="M61" s="212"/>
      <c r="N61" s="215"/>
      <c r="O61" s="215"/>
      <c r="P61" s="212"/>
      <c r="Q61" s="212"/>
    </row>
    <row r="62" spans="1:17" x14ac:dyDescent="0.15">
      <c r="A62" s="212"/>
      <c r="B62" s="212"/>
      <c r="C62" s="212"/>
      <c r="D62" s="212"/>
      <c r="E62" s="212"/>
      <c r="F62" s="212"/>
      <c r="G62" s="212"/>
      <c r="H62" s="216"/>
      <c r="I62" s="216"/>
      <c r="J62" s="212"/>
      <c r="K62" s="212"/>
      <c r="L62" s="212"/>
      <c r="M62" s="212"/>
      <c r="N62" s="216"/>
      <c r="O62" s="216"/>
      <c r="P62" s="212"/>
      <c r="Q62" s="212"/>
    </row>
    <row r="63" spans="1:17" x14ac:dyDescent="0.15">
      <c r="A63" s="212"/>
      <c r="B63" s="212"/>
      <c r="C63" s="134"/>
      <c r="D63" s="134"/>
      <c r="E63" s="134"/>
      <c r="F63" s="217" t="s">
        <v>247</v>
      </c>
      <c r="G63" s="217"/>
      <c r="H63" s="219">
        <v>-310</v>
      </c>
      <c r="I63" s="219"/>
      <c r="J63" s="217"/>
      <c r="K63" s="217"/>
      <c r="L63" s="212"/>
      <c r="M63" s="212"/>
      <c r="N63" s="219">
        <v>-370</v>
      </c>
      <c r="O63" s="219"/>
      <c r="P63" s="217"/>
      <c r="Q63" s="217"/>
    </row>
    <row r="64" spans="1:17" ht="14" thickBot="1" x14ac:dyDescent="0.2">
      <c r="A64" s="212"/>
      <c r="B64" s="212"/>
      <c r="C64" s="212"/>
      <c r="D64" s="212"/>
      <c r="E64" s="212"/>
      <c r="F64" s="212"/>
      <c r="G64" s="212"/>
      <c r="H64" s="215"/>
      <c r="I64" s="215"/>
      <c r="J64" s="212"/>
      <c r="K64" s="212"/>
      <c r="L64" s="212"/>
      <c r="M64" s="212"/>
      <c r="N64" s="215"/>
      <c r="O64" s="215"/>
      <c r="P64" s="212"/>
      <c r="Q64" s="212"/>
    </row>
    <row r="65" spans="1:17" x14ac:dyDescent="0.15">
      <c r="A65" s="212"/>
      <c r="B65" s="212"/>
      <c r="C65" s="212"/>
      <c r="D65" s="212"/>
      <c r="E65" s="212"/>
      <c r="F65" s="212"/>
      <c r="G65" s="212"/>
      <c r="H65" s="216"/>
      <c r="I65" s="216"/>
      <c r="J65" s="212"/>
      <c r="K65" s="212"/>
      <c r="L65" s="212"/>
      <c r="M65" s="212"/>
      <c r="N65" s="216"/>
      <c r="O65" s="216"/>
      <c r="P65" s="212"/>
      <c r="Q65" s="212"/>
    </row>
    <row r="66" spans="1:17" x14ac:dyDescent="0.15">
      <c r="A66" s="221" t="s">
        <v>248</v>
      </c>
      <c r="B66" s="221"/>
      <c r="C66" s="221"/>
      <c r="D66" s="221"/>
      <c r="E66" s="221"/>
      <c r="F66" s="221"/>
      <c r="G66" s="221"/>
      <c r="H66" s="219">
        <v>2</v>
      </c>
      <c r="I66" s="219"/>
      <c r="J66" s="212"/>
      <c r="K66" s="212"/>
      <c r="L66" s="212"/>
      <c r="M66" s="212"/>
      <c r="N66" s="219">
        <v>2</v>
      </c>
      <c r="O66" s="219"/>
      <c r="P66" s="212"/>
      <c r="Q66" s="212"/>
    </row>
    <row r="67" spans="1:17" ht="14" thickBot="1" x14ac:dyDescent="0.2">
      <c r="A67" s="212"/>
      <c r="B67" s="212"/>
      <c r="C67" s="212"/>
      <c r="D67" s="212"/>
      <c r="E67" s="212"/>
      <c r="F67" s="212"/>
      <c r="G67" s="212"/>
      <c r="H67" s="215"/>
      <c r="I67" s="215"/>
      <c r="J67" s="212"/>
      <c r="K67" s="212"/>
      <c r="L67" s="212"/>
      <c r="M67" s="212"/>
      <c r="N67" s="215"/>
      <c r="O67" s="215"/>
      <c r="P67" s="212"/>
      <c r="Q67" s="212"/>
    </row>
    <row r="68" spans="1:17" x14ac:dyDescent="0.15">
      <c r="A68" s="212"/>
      <c r="B68" s="212"/>
      <c r="C68" s="212"/>
      <c r="D68" s="212"/>
      <c r="E68" s="212"/>
      <c r="F68" s="212"/>
      <c r="G68" s="212"/>
      <c r="H68" s="216"/>
      <c r="I68" s="216"/>
      <c r="J68" s="212"/>
      <c r="K68" s="212"/>
      <c r="L68" s="212"/>
      <c r="M68" s="212"/>
      <c r="N68" s="216"/>
      <c r="O68" s="216"/>
      <c r="P68" s="212"/>
      <c r="Q68" s="212"/>
    </row>
    <row r="69" spans="1:17" x14ac:dyDescent="0.15">
      <c r="A69" s="221" t="s">
        <v>249</v>
      </c>
      <c r="B69" s="221"/>
      <c r="C69" s="221"/>
      <c r="D69" s="221"/>
      <c r="E69" s="221"/>
      <c r="F69" s="221"/>
      <c r="G69" s="221"/>
      <c r="H69" s="222">
        <v>61</v>
      </c>
      <c r="I69" s="222"/>
      <c r="J69" s="212"/>
      <c r="K69" s="212"/>
      <c r="L69" s="212"/>
      <c r="M69" s="212"/>
      <c r="N69" s="222">
        <v>27</v>
      </c>
      <c r="O69" s="222"/>
      <c r="P69" s="212"/>
      <c r="Q69" s="212"/>
    </row>
    <row r="70" spans="1:17" x14ac:dyDescent="0.15">
      <c r="A70" s="221" t="s">
        <v>250</v>
      </c>
      <c r="B70" s="221"/>
      <c r="C70" s="221"/>
      <c r="D70" s="221"/>
      <c r="E70" s="221"/>
      <c r="F70" s="221"/>
      <c r="G70" s="221"/>
      <c r="H70" s="212"/>
      <c r="I70" s="212"/>
      <c r="J70" s="212"/>
      <c r="K70" s="212"/>
      <c r="L70" s="212"/>
      <c r="M70" s="212"/>
      <c r="N70" s="212"/>
      <c r="O70" s="212"/>
      <c r="P70" s="212"/>
      <c r="Q70" s="212"/>
    </row>
    <row r="71" spans="1:17" x14ac:dyDescent="0.15">
      <c r="A71" s="212"/>
      <c r="B71" s="212"/>
      <c r="C71" s="221" t="s">
        <v>251</v>
      </c>
      <c r="D71" s="221"/>
      <c r="E71" s="221"/>
      <c r="F71" s="221"/>
      <c r="G71" s="221"/>
      <c r="H71" s="222">
        <v>232</v>
      </c>
      <c r="I71" s="222"/>
      <c r="J71" s="212"/>
      <c r="K71" s="212"/>
      <c r="L71" s="212"/>
      <c r="M71" s="212"/>
      <c r="N71" s="222">
        <v>172</v>
      </c>
      <c r="O71" s="222"/>
      <c r="P71" s="212"/>
      <c r="Q71" s="212"/>
    </row>
    <row r="72" spans="1:17" ht="14" thickBot="1" x14ac:dyDescent="0.2">
      <c r="A72" s="212"/>
      <c r="B72" s="212"/>
      <c r="C72" s="212"/>
      <c r="D72" s="212"/>
      <c r="E72" s="212"/>
      <c r="F72" s="212"/>
      <c r="G72" s="212"/>
      <c r="H72" s="215"/>
      <c r="I72" s="215"/>
      <c r="J72" s="212"/>
      <c r="K72" s="212"/>
      <c r="L72" s="212"/>
      <c r="M72" s="212"/>
      <c r="N72" s="215"/>
      <c r="O72" s="215"/>
      <c r="P72" s="212"/>
      <c r="Q72" s="212"/>
    </row>
    <row r="73" spans="1:17" x14ac:dyDescent="0.15">
      <c r="A73" s="212"/>
      <c r="B73" s="212"/>
      <c r="C73" s="212"/>
      <c r="D73" s="212"/>
      <c r="E73" s="212"/>
      <c r="F73" s="212"/>
      <c r="G73" s="212"/>
      <c r="H73" s="216"/>
      <c r="I73" s="216"/>
      <c r="J73" s="212"/>
      <c r="K73" s="212"/>
      <c r="L73" s="212"/>
      <c r="M73" s="212"/>
      <c r="N73" s="216"/>
      <c r="O73" s="216"/>
      <c r="P73" s="212"/>
      <c r="Q73" s="212"/>
    </row>
    <row r="74" spans="1:17" x14ac:dyDescent="0.15">
      <c r="A74" s="212"/>
      <c r="B74" s="212"/>
      <c r="C74" s="221" t="s">
        <v>252</v>
      </c>
      <c r="D74" s="221"/>
      <c r="E74" s="221"/>
      <c r="F74" s="221"/>
      <c r="G74" s="221"/>
      <c r="H74" s="218">
        <v>293</v>
      </c>
      <c r="I74" s="218"/>
      <c r="J74" s="212"/>
      <c r="K74" s="212"/>
      <c r="L74" s="212"/>
      <c r="M74" s="212"/>
      <c r="N74" s="218">
        <v>199</v>
      </c>
      <c r="O74" s="218"/>
      <c r="P74" s="212"/>
      <c r="Q74" s="212"/>
    </row>
    <row r="75" spans="1:17" ht="14" thickBot="1" x14ac:dyDescent="0.2">
      <c r="A75" s="223"/>
      <c r="B75" s="223"/>
      <c r="C75" s="223"/>
      <c r="D75" s="223"/>
      <c r="E75" s="223"/>
      <c r="F75" s="223"/>
      <c r="G75" s="223"/>
      <c r="H75" s="224"/>
      <c r="I75" s="224"/>
      <c r="J75" s="223"/>
      <c r="K75" s="223"/>
      <c r="L75" s="223"/>
      <c r="M75" s="223"/>
      <c r="N75" s="224"/>
      <c r="O75" s="224"/>
    </row>
    <row r="76" spans="1:17" ht="14" thickTop="1" x14ac:dyDescent="0.15">
      <c r="A76" s="223"/>
      <c r="B76" s="223"/>
      <c r="C76" s="223"/>
      <c r="D76" s="223"/>
      <c r="E76" s="223"/>
      <c r="F76" s="223"/>
      <c r="G76" s="223"/>
      <c r="H76" s="216"/>
      <c r="I76" s="216"/>
      <c r="J76" s="223"/>
      <c r="K76" s="223"/>
      <c r="L76" s="223"/>
      <c r="M76" s="223"/>
      <c r="N76" s="216"/>
      <c r="O76" s="216"/>
    </row>
  </sheetData>
  <mergeCells count="449">
    <mergeCell ref="A74:B74"/>
    <mergeCell ref="C74:G74"/>
    <mergeCell ref="H74:I74"/>
    <mergeCell ref="J74:K74"/>
    <mergeCell ref="L74:M74"/>
    <mergeCell ref="N74:O74"/>
    <mergeCell ref="P74:Q74"/>
    <mergeCell ref="J75:K76"/>
    <mergeCell ref="L75:M76"/>
    <mergeCell ref="N75:O76"/>
    <mergeCell ref="A75:B76"/>
    <mergeCell ref="C75:C76"/>
    <mergeCell ref="D75:D76"/>
    <mergeCell ref="E75:E76"/>
    <mergeCell ref="F75:G76"/>
    <mergeCell ref="H75:I76"/>
    <mergeCell ref="A71:B71"/>
    <mergeCell ref="C71:G71"/>
    <mergeCell ref="H71:I71"/>
    <mergeCell ref="J71:K71"/>
    <mergeCell ref="L71:M71"/>
    <mergeCell ref="N71:O71"/>
    <mergeCell ref="P71:Q71"/>
    <mergeCell ref="A72:B73"/>
    <mergeCell ref="C72:C73"/>
    <mergeCell ref="D72:D73"/>
    <mergeCell ref="E72:E73"/>
    <mergeCell ref="F72:G73"/>
    <mergeCell ref="H72:I73"/>
    <mergeCell ref="J72:K73"/>
    <mergeCell ref="L72:M73"/>
    <mergeCell ref="N72:O73"/>
    <mergeCell ref="P72:Q73"/>
    <mergeCell ref="A69:G69"/>
    <mergeCell ref="H69:I69"/>
    <mergeCell ref="J69:K69"/>
    <mergeCell ref="L69:M69"/>
    <mergeCell ref="N69:O69"/>
    <mergeCell ref="P69:Q69"/>
    <mergeCell ref="A70:G70"/>
    <mergeCell ref="H70:I70"/>
    <mergeCell ref="J70:K70"/>
    <mergeCell ref="L70:M70"/>
    <mergeCell ref="N70:O70"/>
    <mergeCell ref="P70:Q70"/>
    <mergeCell ref="A66:G66"/>
    <mergeCell ref="H66:I66"/>
    <mergeCell ref="J66:K66"/>
    <mergeCell ref="L66:M66"/>
    <mergeCell ref="N66:O66"/>
    <mergeCell ref="P66:Q66"/>
    <mergeCell ref="A67:B68"/>
    <mergeCell ref="C67:C68"/>
    <mergeCell ref="D67:D68"/>
    <mergeCell ref="E67:E68"/>
    <mergeCell ref="F67:G68"/>
    <mergeCell ref="H67:I68"/>
    <mergeCell ref="J67:K68"/>
    <mergeCell ref="L67:M68"/>
    <mergeCell ref="N67:O68"/>
    <mergeCell ref="P67:Q68"/>
    <mergeCell ref="P61:Q62"/>
    <mergeCell ref="A63:B63"/>
    <mergeCell ref="F63:G63"/>
    <mergeCell ref="H63:I63"/>
    <mergeCell ref="J63:K63"/>
    <mergeCell ref="L63:M63"/>
    <mergeCell ref="N63:O63"/>
    <mergeCell ref="P63:Q63"/>
    <mergeCell ref="A64:B65"/>
    <mergeCell ref="C64:C65"/>
    <mergeCell ref="D64:D65"/>
    <mergeCell ref="E64:E65"/>
    <mergeCell ref="F64:G65"/>
    <mergeCell ref="H64:I65"/>
    <mergeCell ref="J64:K65"/>
    <mergeCell ref="L64:M65"/>
    <mergeCell ref="N64:O65"/>
    <mergeCell ref="P64:Q65"/>
    <mergeCell ref="A61:B62"/>
    <mergeCell ref="C61:C62"/>
    <mergeCell ref="D61:D62"/>
    <mergeCell ref="E61:E62"/>
    <mergeCell ref="F61:G62"/>
    <mergeCell ref="H61:I62"/>
    <mergeCell ref="J61:K62"/>
    <mergeCell ref="L61:M62"/>
    <mergeCell ref="N61:O62"/>
    <mergeCell ref="A59:B59"/>
    <mergeCell ref="F59:G59"/>
    <mergeCell ref="H59:I59"/>
    <mergeCell ref="J59:K59"/>
    <mergeCell ref="L59:M59"/>
    <mergeCell ref="N59:O59"/>
    <mergeCell ref="P59:Q59"/>
    <mergeCell ref="A60:B60"/>
    <mergeCell ref="F60:G60"/>
    <mergeCell ref="H60:I60"/>
    <mergeCell ref="J60:K60"/>
    <mergeCell ref="L60:M60"/>
    <mergeCell ref="N60:O60"/>
    <mergeCell ref="P60:Q60"/>
    <mergeCell ref="A56:B56"/>
    <mergeCell ref="C56:G56"/>
    <mergeCell ref="H56:I56"/>
    <mergeCell ref="J56:K56"/>
    <mergeCell ref="L56:M56"/>
    <mergeCell ref="N56:O56"/>
    <mergeCell ref="P56:Q56"/>
    <mergeCell ref="A57:B58"/>
    <mergeCell ref="C57:C58"/>
    <mergeCell ref="D57:D58"/>
    <mergeCell ref="E57:E58"/>
    <mergeCell ref="F57:G58"/>
    <mergeCell ref="H57:I58"/>
    <mergeCell ref="J57:K58"/>
    <mergeCell ref="L57:M58"/>
    <mergeCell ref="N57:O58"/>
    <mergeCell ref="P57:Q58"/>
    <mergeCell ref="A55:B55"/>
    <mergeCell ref="C55:G55"/>
    <mergeCell ref="H55:I55"/>
    <mergeCell ref="J55:K55"/>
    <mergeCell ref="L55:M55"/>
    <mergeCell ref="N55:O55"/>
    <mergeCell ref="P55:Q55"/>
    <mergeCell ref="A54:B54"/>
    <mergeCell ref="C54:G54"/>
    <mergeCell ref="B52:F52"/>
    <mergeCell ref="G52:H52"/>
    <mergeCell ref="I52:J52"/>
    <mergeCell ref="K52:L52"/>
    <mergeCell ref="M52:N52"/>
    <mergeCell ref="O52:P52"/>
    <mergeCell ref="H54:I54"/>
    <mergeCell ref="J54:K54"/>
    <mergeCell ref="L54:M54"/>
    <mergeCell ref="N54:O54"/>
    <mergeCell ref="B53:F53"/>
    <mergeCell ref="G53:H53"/>
    <mergeCell ref="I53:J53"/>
    <mergeCell ref="K53:L53"/>
    <mergeCell ref="M53:N53"/>
    <mergeCell ref="O53:P53"/>
    <mergeCell ref="P54:Q54"/>
    <mergeCell ref="B51:F51"/>
    <mergeCell ref="G51:H51"/>
    <mergeCell ref="I51:J51"/>
    <mergeCell ref="K51:L51"/>
    <mergeCell ref="M51:N51"/>
    <mergeCell ref="O51:P51"/>
    <mergeCell ref="A50:B50"/>
    <mergeCell ref="C50:G50"/>
    <mergeCell ref="H50:I50"/>
    <mergeCell ref="J50:K50"/>
    <mergeCell ref="L50:M50"/>
    <mergeCell ref="N50:O50"/>
    <mergeCell ref="P48:Q48"/>
    <mergeCell ref="A49:B49"/>
    <mergeCell ref="C49:G49"/>
    <mergeCell ref="H49:I49"/>
    <mergeCell ref="J49:K49"/>
    <mergeCell ref="L49:M49"/>
    <mergeCell ref="N49:O49"/>
    <mergeCell ref="P50:Q50"/>
    <mergeCell ref="A47:G47"/>
    <mergeCell ref="H47:I47"/>
    <mergeCell ref="J47:K47"/>
    <mergeCell ref="L47:M47"/>
    <mergeCell ref="N47:O47"/>
    <mergeCell ref="P47:Q47"/>
    <mergeCell ref="P49:Q49"/>
    <mergeCell ref="A48:B48"/>
    <mergeCell ref="C48:G48"/>
    <mergeCell ref="H48:I48"/>
    <mergeCell ref="J48:K48"/>
    <mergeCell ref="L48:M48"/>
    <mergeCell ref="N48:O48"/>
    <mergeCell ref="P42:Q43"/>
    <mergeCell ref="A44:B44"/>
    <mergeCell ref="F44:G44"/>
    <mergeCell ref="H44:I44"/>
    <mergeCell ref="J44:K44"/>
    <mergeCell ref="L44:M44"/>
    <mergeCell ref="N44:O44"/>
    <mergeCell ref="P44:Q44"/>
    <mergeCell ref="A45:G46"/>
    <mergeCell ref="H45:I46"/>
    <mergeCell ref="J45:K46"/>
    <mergeCell ref="L45:M46"/>
    <mergeCell ref="N45:O46"/>
    <mergeCell ref="P45:Q46"/>
    <mergeCell ref="A42:B43"/>
    <mergeCell ref="C42:C43"/>
    <mergeCell ref="D42:D43"/>
    <mergeCell ref="E42:E43"/>
    <mergeCell ref="F42:G43"/>
    <mergeCell ref="H42:I43"/>
    <mergeCell ref="J42:K43"/>
    <mergeCell ref="L42:M43"/>
    <mergeCell ref="N42:O43"/>
    <mergeCell ref="P38:Q39"/>
    <mergeCell ref="A40:B40"/>
    <mergeCell ref="F40:G40"/>
    <mergeCell ref="H40:I40"/>
    <mergeCell ref="J40:K40"/>
    <mergeCell ref="L40:M40"/>
    <mergeCell ref="N40:O40"/>
    <mergeCell ref="P40:Q40"/>
    <mergeCell ref="A41:B41"/>
    <mergeCell ref="F41:G41"/>
    <mergeCell ref="H41:I41"/>
    <mergeCell ref="J41:K41"/>
    <mergeCell ref="L41:M41"/>
    <mergeCell ref="N41:O41"/>
    <mergeCell ref="P41:Q41"/>
    <mergeCell ref="A38:B39"/>
    <mergeCell ref="C38:C39"/>
    <mergeCell ref="D38:D39"/>
    <mergeCell ref="E38:E39"/>
    <mergeCell ref="F38:G39"/>
    <mergeCell ref="H38:I39"/>
    <mergeCell ref="J38:K39"/>
    <mergeCell ref="L38:M39"/>
    <mergeCell ref="N38:O39"/>
    <mergeCell ref="A37:B37"/>
    <mergeCell ref="C37:G37"/>
    <mergeCell ref="H37:I37"/>
    <mergeCell ref="J37:K37"/>
    <mergeCell ref="L37:M37"/>
    <mergeCell ref="N37:O37"/>
    <mergeCell ref="P37:Q37"/>
    <mergeCell ref="A36:B36"/>
    <mergeCell ref="C36:G36"/>
    <mergeCell ref="H36:I36"/>
    <mergeCell ref="J36:K36"/>
    <mergeCell ref="L36:M36"/>
    <mergeCell ref="N36:O36"/>
    <mergeCell ref="P34:Q34"/>
    <mergeCell ref="A35:B35"/>
    <mergeCell ref="C35:G35"/>
    <mergeCell ref="H35:I35"/>
    <mergeCell ref="J35:K35"/>
    <mergeCell ref="L35:M35"/>
    <mergeCell ref="P36:Q36"/>
    <mergeCell ref="A33:G33"/>
    <mergeCell ref="H33:I33"/>
    <mergeCell ref="J33:K33"/>
    <mergeCell ref="L33:M33"/>
    <mergeCell ref="N33:O33"/>
    <mergeCell ref="P33:Q33"/>
    <mergeCell ref="N35:O35"/>
    <mergeCell ref="P35:Q35"/>
    <mergeCell ref="A34:B34"/>
    <mergeCell ref="C34:G34"/>
    <mergeCell ref="H34:I34"/>
    <mergeCell ref="J34:K34"/>
    <mergeCell ref="L34:M34"/>
    <mergeCell ref="N34:O34"/>
    <mergeCell ref="P28:Q29"/>
    <mergeCell ref="A30:B30"/>
    <mergeCell ref="F30:G30"/>
    <mergeCell ref="H30:I30"/>
    <mergeCell ref="J30:K30"/>
    <mergeCell ref="L30:M30"/>
    <mergeCell ref="N30:O30"/>
    <mergeCell ref="P30:Q30"/>
    <mergeCell ref="A31:G32"/>
    <mergeCell ref="H31:I32"/>
    <mergeCell ref="J31:K32"/>
    <mergeCell ref="L31:M32"/>
    <mergeCell ref="N31:O32"/>
    <mergeCell ref="P31:Q32"/>
    <mergeCell ref="A28:B29"/>
    <mergeCell ref="C28:C29"/>
    <mergeCell ref="D28:D29"/>
    <mergeCell ref="E28:E29"/>
    <mergeCell ref="F28:G29"/>
    <mergeCell ref="H28:I29"/>
    <mergeCell ref="J28:K29"/>
    <mergeCell ref="L28:M29"/>
    <mergeCell ref="N28:O29"/>
    <mergeCell ref="P24:Q25"/>
    <mergeCell ref="A26:B26"/>
    <mergeCell ref="F26:G26"/>
    <mergeCell ref="H26:I26"/>
    <mergeCell ref="J26:K26"/>
    <mergeCell ref="L26:M26"/>
    <mergeCell ref="N26:O26"/>
    <mergeCell ref="P26:Q26"/>
    <mergeCell ref="A27:B27"/>
    <mergeCell ref="F27:G27"/>
    <mergeCell ref="H27:I27"/>
    <mergeCell ref="J27:K27"/>
    <mergeCell ref="L27:M27"/>
    <mergeCell ref="N27:O27"/>
    <mergeCell ref="P27:Q27"/>
    <mergeCell ref="A24:B25"/>
    <mergeCell ref="C24:C25"/>
    <mergeCell ref="D24:D25"/>
    <mergeCell ref="E24:E25"/>
    <mergeCell ref="F24:G25"/>
    <mergeCell ref="H24:I25"/>
    <mergeCell ref="J24:K25"/>
    <mergeCell ref="L24:M25"/>
    <mergeCell ref="N24:O25"/>
    <mergeCell ref="A23:B23"/>
    <mergeCell ref="F23:G23"/>
    <mergeCell ref="H23:I23"/>
    <mergeCell ref="J23:K23"/>
    <mergeCell ref="L23:M23"/>
    <mergeCell ref="N23:O23"/>
    <mergeCell ref="P23:Q23"/>
    <mergeCell ref="A22:B22"/>
    <mergeCell ref="F22:G22"/>
    <mergeCell ref="N21:O21"/>
    <mergeCell ref="P21:Q21"/>
    <mergeCell ref="A20:B20"/>
    <mergeCell ref="F20:G20"/>
    <mergeCell ref="H20:I20"/>
    <mergeCell ref="J20:K20"/>
    <mergeCell ref="L20:M20"/>
    <mergeCell ref="N20:O20"/>
    <mergeCell ref="H22:I22"/>
    <mergeCell ref="J22:K22"/>
    <mergeCell ref="L22:M22"/>
    <mergeCell ref="N22:O22"/>
    <mergeCell ref="P20:Q20"/>
    <mergeCell ref="A21:B21"/>
    <mergeCell ref="F21:G21"/>
    <mergeCell ref="H21:I21"/>
    <mergeCell ref="J21:K21"/>
    <mergeCell ref="L21:M21"/>
    <mergeCell ref="P22:Q22"/>
    <mergeCell ref="A19:B19"/>
    <mergeCell ref="F19:G19"/>
    <mergeCell ref="H19:I19"/>
    <mergeCell ref="J19:K19"/>
    <mergeCell ref="L19:M19"/>
    <mergeCell ref="N19:O19"/>
    <mergeCell ref="P19:Q19"/>
    <mergeCell ref="A18:B18"/>
    <mergeCell ref="F18:G18"/>
    <mergeCell ref="N17:O17"/>
    <mergeCell ref="P17:Q17"/>
    <mergeCell ref="A16:B16"/>
    <mergeCell ref="E16:G16"/>
    <mergeCell ref="H16:I16"/>
    <mergeCell ref="J16:K16"/>
    <mergeCell ref="L16:M16"/>
    <mergeCell ref="N16:O16"/>
    <mergeCell ref="H18:I18"/>
    <mergeCell ref="J18:K18"/>
    <mergeCell ref="L18:M18"/>
    <mergeCell ref="N18:O18"/>
    <mergeCell ref="P16:Q16"/>
    <mergeCell ref="A17:B17"/>
    <mergeCell ref="E17:G17"/>
    <mergeCell ref="H17:I17"/>
    <mergeCell ref="J17:K17"/>
    <mergeCell ref="L17:M17"/>
    <mergeCell ref="P18:Q18"/>
    <mergeCell ref="A15:B15"/>
    <mergeCell ref="E15:G15"/>
    <mergeCell ref="H15:I15"/>
    <mergeCell ref="J15:K15"/>
    <mergeCell ref="L15:M15"/>
    <mergeCell ref="N15:O15"/>
    <mergeCell ref="P15:Q15"/>
    <mergeCell ref="A14:B14"/>
    <mergeCell ref="E14:G14"/>
    <mergeCell ref="N13:O13"/>
    <mergeCell ref="P13:Q13"/>
    <mergeCell ref="A12:B12"/>
    <mergeCell ref="E12:G12"/>
    <mergeCell ref="H12:I12"/>
    <mergeCell ref="J12:K12"/>
    <mergeCell ref="L12:M12"/>
    <mergeCell ref="N12:O12"/>
    <mergeCell ref="H14:I14"/>
    <mergeCell ref="J14:K14"/>
    <mergeCell ref="L14:M14"/>
    <mergeCell ref="N14:O14"/>
    <mergeCell ref="P12:Q12"/>
    <mergeCell ref="A13:B13"/>
    <mergeCell ref="E13:G13"/>
    <mergeCell ref="H13:I13"/>
    <mergeCell ref="J13:K13"/>
    <mergeCell ref="L13:M13"/>
    <mergeCell ref="P14:Q14"/>
    <mergeCell ref="A11:B11"/>
    <mergeCell ref="E11:G11"/>
    <mergeCell ref="H11:I11"/>
    <mergeCell ref="J11:K11"/>
    <mergeCell ref="L11:M11"/>
    <mergeCell ref="N11:O11"/>
    <mergeCell ref="P11:Q11"/>
    <mergeCell ref="A10:B10"/>
    <mergeCell ref="D10:G10"/>
    <mergeCell ref="H10:I10"/>
    <mergeCell ref="J10:K10"/>
    <mergeCell ref="L10:M10"/>
    <mergeCell ref="N10:O10"/>
    <mergeCell ref="P8:Q8"/>
    <mergeCell ref="A9:B9"/>
    <mergeCell ref="C9:G9"/>
    <mergeCell ref="H9:I9"/>
    <mergeCell ref="J9:K9"/>
    <mergeCell ref="L9:M9"/>
    <mergeCell ref="P10:Q10"/>
    <mergeCell ref="P5:Q6"/>
    <mergeCell ref="A7:G7"/>
    <mergeCell ref="H7:I7"/>
    <mergeCell ref="J7:K7"/>
    <mergeCell ref="L7:M7"/>
    <mergeCell ref="N7:O7"/>
    <mergeCell ref="P7:Q7"/>
    <mergeCell ref="N9:O9"/>
    <mergeCell ref="P9:Q9"/>
    <mergeCell ref="A8:B8"/>
    <mergeCell ref="C8:G8"/>
    <mergeCell ref="H8:I8"/>
    <mergeCell ref="J8:K8"/>
    <mergeCell ref="L8:M8"/>
    <mergeCell ref="N8:O8"/>
    <mergeCell ref="A5:B6"/>
    <mergeCell ref="C5:C6"/>
    <mergeCell ref="D5:D6"/>
    <mergeCell ref="E5:E6"/>
    <mergeCell ref="F5:G6"/>
    <mergeCell ref="H5:I6"/>
    <mergeCell ref="J5:K6"/>
    <mergeCell ref="L5:M6"/>
    <mergeCell ref="N5:O6"/>
    <mergeCell ref="I1:J1"/>
    <mergeCell ref="A2:B3"/>
    <mergeCell ref="C2:C3"/>
    <mergeCell ref="D2:D3"/>
    <mergeCell ref="E2:E3"/>
    <mergeCell ref="F2:G3"/>
    <mergeCell ref="P2:Q3"/>
    <mergeCell ref="A4:B4"/>
    <mergeCell ref="F4:G4"/>
    <mergeCell ref="H4:I4"/>
    <mergeCell ref="J4:K4"/>
    <mergeCell ref="L4:M4"/>
    <mergeCell ref="N4:O4"/>
    <mergeCell ref="P4:Q4"/>
    <mergeCell ref="H2:O2"/>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6"/>
  <sheetViews>
    <sheetView topLeftCell="A4" workbookViewId="0">
      <selection activeCell="E10" sqref="E10:G10"/>
    </sheetView>
  </sheetViews>
  <sheetFormatPr baseColWidth="10" defaultColWidth="8.83203125" defaultRowHeight="13" x14ac:dyDescent="0.15"/>
  <cols>
    <col min="2" max="2" width="6.6640625" customWidth="1"/>
    <col min="3" max="3" width="35.83203125" bestFit="1" customWidth="1"/>
    <col min="4" max="5" width="14.33203125" customWidth="1"/>
    <col min="6" max="7" width="19.5" customWidth="1"/>
    <col min="8" max="8" width="8.83203125" customWidth="1"/>
  </cols>
  <sheetData>
    <row r="1" spans="1:12" s="4" customFormat="1" ht="19" thickTop="1" x14ac:dyDescent="0.2">
      <c r="A1" s="1"/>
      <c r="B1" s="2"/>
      <c r="C1" s="2"/>
      <c r="D1" s="2"/>
      <c r="E1" s="2"/>
      <c r="F1" s="2"/>
      <c r="G1" s="2"/>
      <c r="H1" s="3"/>
    </row>
    <row r="2" spans="1:12" s="4" customFormat="1" ht="18" x14ac:dyDescent="0.2">
      <c r="A2" s="5"/>
      <c r="B2" s="185" t="s">
        <v>146</v>
      </c>
      <c r="C2" s="185"/>
      <c r="D2" s="7"/>
      <c r="E2" s="7"/>
      <c r="F2" s="7"/>
      <c r="G2" s="7"/>
      <c r="H2" s="8"/>
    </row>
    <row r="3" spans="1:12" s="4" customFormat="1" ht="18" x14ac:dyDescent="0.2">
      <c r="A3" s="5"/>
      <c r="B3" s="9"/>
      <c r="C3" s="9"/>
      <c r="D3" s="9"/>
      <c r="E3" s="9"/>
      <c r="F3" s="9"/>
      <c r="G3" s="9"/>
      <c r="H3" s="10"/>
      <c r="J3" s="11"/>
      <c r="K3" s="11"/>
    </row>
    <row r="4" spans="1:12" s="4" customFormat="1" ht="42" customHeight="1" x14ac:dyDescent="0.2">
      <c r="A4" s="5"/>
      <c r="B4" s="183" t="s">
        <v>135</v>
      </c>
      <c r="C4" s="183"/>
      <c r="D4" s="183"/>
      <c r="E4" s="183"/>
      <c r="F4" s="183"/>
      <c r="G4" s="79"/>
      <c r="H4" s="8"/>
      <c r="K4" s="11"/>
    </row>
    <row r="5" spans="1:12" s="4" customFormat="1" ht="43.5" customHeight="1" x14ac:dyDescent="0.2">
      <c r="A5" s="5"/>
      <c r="B5" s="25" t="s">
        <v>12</v>
      </c>
      <c r="C5" s="183" t="s">
        <v>288</v>
      </c>
      <c r="D5" s="183"/>
      <c r="E5" s="183"/>
      <c r="F5" s="183"/>
      <c r="G5" s="79"/>
      <c r="H5" s="8"/>
      <c r="L5" s="11"/>
    </row>
    <row r="6" spans="1:12" s="4" customFormat="1" ht="7.5" customHeight="1" x14ac:dyDescent="0.2">
      <c r="A6" s="5"/>
      <c r="B6" s="9"/>
      <c r="C6" s="9"/>
      <c r="D6" s="12"/>
      <c r="E6" s="12"/>
      <c r="F6" s="12"/>
      <c r="G6" s="12"/>
      <c r="H6" s="8"/>
      <c r="L6" s="11"/>
    </row>
    <row r="7" spans="1:12" s="4" customFormat="1" ht="18.75" customHeight="1" x14ac:dyDescent="0.2">
      <c r="A7" s="5"/>
      <c r="B7" s="25" t="s">
        <v>13</v>
      </c>
      <c r="C7" s="183" t="s">
        <v>134</v>
      </c>
      <c r="D7" s="183"/>
      <c r="E7" s="183"/>
      <c r="F7" s="183"/>
      <c r="G7" s="79"/>
      <c r="H7" s="8"/>
      <c r="L7" s="11"/>
    </row>
    <row r="8" spans="1:12" s="4" customFormat="1" ht="7.5" customHeight="1" x14ac:dyDescent="0.2">
      <c r="A8" s="5"/>
      <c r="B8" s="9"/>
      <c r="C8" s="9"/>
      <c r="D8" s="12"/>
      <c r="E8" s="12"/>
      <c r="F8" s="12"/>
      <c r="G8" s="12"/>
      <c r="H8" s="8"/>
      <c r="L8" s="11"/>
    </row>
    <row r="9" spans="1:12" s="4" customFormat="1" ht="18.75" customHeight="1" x14ac:dyDescent="0.2">
      <c r="A9" s="5"/>
      <c r="B9" s="25" t="s">
        <v>4</v>
      </c>
      <c r="C9" s="183" t="s">
        <v>133</v>
      </c>
      <c r="D9" s="183"/>
      <c r="E9" s="183"/>
      <c r="F9" s="183"/>
      <c r="G9" s="79"/>
      <c r="H9" s="8"/>
      <c r="L9" s="11"/>
    </row>
    <row r="10" spans="1:12" ht="23.25" customHeight="1" x14ac:dyDescent="0.2">
      <c r="A10" s="17"/>
      <c r="B10" s="15"/>
      <c r="C10" s="15"/>
      <c r="D10" s="9">
        <v>2020</v>
      </c>
      <c r="E10" s="9">
        <f>D10+1</f>
        <v>2021</v>
      </c>
      <c r="F10" s="9">
        <f t="shared" ref="F10:G10" si="0">E10+1</f>
        <v>2022</v>
      </c>
      <c r="G10" s="9">
        <f t="shared" si="0"/>
        <v>2023</v>
      </c>
      <c r="H10" s="8"/>
    </row>
    <row r="11" spans="1:12" ht="18" x14ac:dyDescent="0.2">
      <c r="A11" s="92"/>
      <c r="B11" s="91"/>
      <c r="C11" s="13"/>
      <c r="D11" s="90"/>
      <c r="E11" s="16"/>
      <c r="F11" s="15"/>
      <c r="G11" s="15"/>
      <c r="H11" s="8"/>
    </row>
    <row r="12" spans="1:12" ht="18" x14ac:dyDescent="0.2">
      <c r="A12" s="17"/>
      <c r="B12" s="14" t="s">
        <v>1</v>
      </c>
      <c r="C12" s="9" t="s">
        <v>132</v>
      </c>
      <c r="D12" s="89">
        <f>'Mydeco Corp.'!D7/'Mydeco Corp.'!C7-1</f>
        <v>-0.10017313875834777</v>
      </c>
      <c r="E12" s="89">
        <f>'Mydeco Corp.'!E7/'Mydeco Corp.'!D7-1</f>
        <v>0.16712479384277068</v>
      </c>
      <c r="F12" s="89">
        <f>'Mydeco Corp.'!F7/'Mydeco Corp.'!E7-1</f>
        <v>0.20277908619877527</v>
      </c>
      <c r="G12" s="89">
        <f>'Mydeco Corp.'!G7/'Mydeco Corp.'!F7-1</f>
        <v>0.18288623457998843</v>
      </c>
      <c r="H12" s="8"/>
    </row>
    <row r="13" spans="1:12" ht="18" x14ac:dyDescent="0.2">
      <c r="A13" s="17"/>
      <c r="B13" s="14" t="s">
        <v>2</v>
      </c>
      <c r="C13" s="9" t="s">
        <v>131</v>
      </c>
      <c r="D13" s="89">
        <f>'Mydeco Corp.'!D17/'Mydeco Corp.'!C17-1</f>
        <v>-0.83333333333333348</v>
      </c>
      <c r="E13" s="89">
        <f>'Mydeco Corp.'!E17/'Mydeco Corp.'!D17-1</f>
        <v>1.1000000000000045</v>
      </c>
      <c r="F13" s="89">
        <f>'Mydeco Corp.'!F17/'Mydeco Corp.'!E17-1</f>
        <v>1.0158730158730074</v>
      </c>
      <c r="G13" s="89">
        <f>'Mydeco Corp.'!G17/'Mydeco Corp.'!F17-1</f>
        <v>0.70866141732284071</v>
      </c>
      <c r="H13" s="8"/>
    </row>
    <row r="14" spans="1:12" ht="100.5" customHeight="1" x14ac:dyDescent="0.2">
      <c r="A14" s="17"/>
      <c r="B14" s="88" t="s">
        <v>3</v>
      </c>
      <c r="C14" s="87" t="s">
        <v>130</v>
      </c>
      <c r="D14" s="184" t="s">
        <v>289</v>
      </c>
      <c r="E14" s="184"/>
      <c r="F14" s="184"/>
      <c r="G14" s="184"/>
      <c r="H14" s="8"/>
    </row>
    <row r="15" spans="1:12" ht="19" thickBot="1" x14ac:dyDescent="0.25">
      <c r="A15" s="18"/>
      <c r="B15" s="19"/>
      <c r="C15" s="19"/>
      <c r="D15" s="19"/>
      <c r="E15" s="19"/>
      <c r="F15" s="20"/>
      <c r="G15" s="20"/>
      <c r="H15" s="21"/>
    </row>
    <row r="16" spans="1:12" ht="14" thickTop="1" x14ac:dyDescent="0.15"/>
  </sheetData>
  <mergeCells count="6">
    <mergeCell ref="C9:F9"/>
    <mergeCell ref="D14:G14"/>
    <mergeCell ref="B2:C2"/>
    <mergeCell ref="B4:F4"/>
    <mergeCell ref="C5:F5"/>
    <mergeCell ref="C7:F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7"/>
  <sheetViews>
    <sheetView workbookViewId="0">
      <selection activeCell="F10" sqref="F10"/>
    </sheetView>
  </sheetViews>
  <sheetFormatPr baseColWidth="10" defaultColWidth="8.83203125" defaultRowHeight="13" x14ac:dyDescent="0.15"/>
  <cols>
    <col min="2" max="2" width="6.6640625" customWidth="1"/>
    <col min="3" max="3" width="24.33203125" customWidth="1"/>
    <col min="4" max="5" width="14.33203125" customWidth="1"/>
    <col min="6" max="8" width="19.5" customWidth="1"/>
  </cols>
  <sheetData>
    <row r="1" spans="1:13" s="4" customFormat="1" ht="19" thickTop="1" x14ac:dyDescent="0.2">
      <c r="A1" s="1"/>
      <c r="B1" s="2"/>
      <c r="C1" s="2"/>
      <c r="D1" s="2"/>
      <c r="E1" s="2"/>
      <c r="F1" s="2"/>
      <c r="G1" s="2"/>
      <c r="H1" s="2"/>
      <c r="I1" s="3"/>
    </row>
    <row r="2" spans="1:13" s="4" customFormat="1" ht="18" x14ac:dyDescent="0.2">
      <c r="A2" s="5"/>
      <c r="B2" s="185" t="s">
        <v>148</v>
      </c>
      <c r="C2" s="185"/>
      <c r="D2" s="7"/>
      <c r="E2" s="7"/>
      <c r="F2" s="7"/>
      <c r="G2" s="7"/>
      <c r="H2" s="7"/>
      <c r="I2" s="8"/>
    </row>
    <row r="3" spans="1:13" s="4" customFormat="1" ht="18" x14ac:dyDescent="0.2">
      <c r="A3" s="5"/>
      <c r="B3" s="9"/>
      <c r="C3" s="9"/>
      <c r="D3" s="9"/>
      <c r="E3" s="9"/>
      <c r="F3" s="9"/>
      <c r="G3" s="9"/>
      <c r="H3" s="9"/>
      <c r="I3" s="10"/>
      <c r="K3" s="11"/>
      <c r="L3" s="11"/>
    </row>
    <row r="4" spans="1:13" s="4" customFormat="1" ht="42.75" customHeight="1" x14ac:dyDescent="0.2">
      <c r="A4" s="5"/>
      <c r="B4" s="183" t="s">
        <v>135</v>
      </c>
      <c r="C4" s="183"/>
      <c r="D4" s="183"/>
      <c r="E4" s="183"/>
      <c r="F4" s="183"/>
      <c r="G4" s="79"/>
      <c r="H4" s="79"/>
      <c r="I4" s="8"/>
      <c r="L4" s="11"/>
    </row>
    <row r="5" spans="1:13" s="4" customFormat="1" ht="43.5" customHeight="1" x14ac:dyDescent="0.2">
      <c r="A5" s="5"/>
      <c r="B5" s="25"/>
      <c r="C5" s="183" t="s">
        <v>290</v>
      </c>
      <c r="D5" s="183"/>
      <c r="E5" s="183"/>
      <c r="F5" s="183"/>
      <c r="G5" s="79"/>
      <c r="H5" s="79"/>
      <c r="I5" s="8"/>
      <c r="M5" s="11"/>
    </row>
    <row r="6" spans="1:13" s="4" customFormat="1" ht="7.5" customHeight="1" x14ac:dyDescent="0.2">
      <c r="A6" s="5"/>
      <c r="B6" s="9"/>
      <c r="C6" s="9"/>
      <c r="D6" s="12"/>
      <c r="E6" s="12"/>
      <c r="F6" s="12"/>
      <c r="G6" s="12"/>
      <c r="H6" s="12"/>
      <c r="I6" s="8"/>
      <c r="M6" s="11"/>
    </row>
    <row r="7" spans="1:13" s="4" customFormat="1" ht="18.75" customHeight="1" x14ac:dyDescent="0.2">
      <c r="A7" s="5"/>
      <c r="B7" s="25"/>
      <c r="C7" s="183"/>
      <c r="D7" s="183"/>
      <c r="E7" s="183"/>
      <c r="F7" s="183"/>
      <c r="G7" s="79"/>
      <c r="H7" s="79"/>
      <c r="I7" s="8"/>
      <c r="M7" s="11"/>
    </row>
    <row r="8" spans="1:13" s="4" customFormat="1" ht="7.5" customHeight="1" x14ac:dyDescent="0.2">
      <c r="A8" s="5"/>
      <c r="B8" s="9"/>
      <c r="C8" s="9"/>
      <c r="D8" s="12"/>
      <c r="E8" s="12"/>
      <c r="F8" s="12"/>
      <c r="G8" s="12"/>
      <c r="H8" s="12"/>
      <c r="I8" s="8"/>
      <c r="M8" s="11"/>
    </row>
    <row r="9" spans="1:13" s="4" customFormat="1" ht="18" x14ac:dyDescent="0.2">
      <c r="A9" s="5"/>
      <c r="B9" s="25"/>
      <c r="C9" s="183"/>
      <c r="D9" s="183"/>
      <c r="E9" s="183"/>
      <c r="F9" s="183"/>
      <c r="G9" s="79"/>
      <c r="H9" s="79"/>
      <c r="I9" s="8"/>
      <c r="M9" s="11"/>
    </row>
    <row r="10" spans="1:13" ht="23.25" customHeight="1" x14ac:dyDescent="0.2">
      <c r="A10" s="17"/>
      <c r="B10" s="15"/>
      <c r="D10" s="9">
        <f>E10-1</f>
        <v>2019</v>
      </c>
      <c r="E10" s="9">
        <f>'2-9'!D10</f>
        <v>2020</v>
      </c>
      <c r="F10" s="9">
        <f t="shared" ref="F10:H10" si="0">E10+1</f>
        <v>2021</v>
      </c>
      <c r="G10" s="9">
        <f t="shared" si="0"/>
        <v>2022</v>
      </c>
      <c r="H10" s="9">
        <f t="shared" si="0"/>
        <v>2023</v>
      </c>
      <c r="I10" s="8"/>
    </row>
    <row r="11" spans="1:13" ht="18" x14ac:dyDescent="0.2">
      <c r="A11" s="92"/>
      <c r="B11" s="91"/>
      <c r="C11" s="13" t="s">
        <v>149</v>
      </c>
      <c r="D11" s="99">
        <v>55</v>
      </c>
      <c r="E11" s="99">
        <v>53</v>
      </c>
      <c r="F11" s="99">
        <v>51</v>
      </c>
      <c r="G11" s="99">
        <v>49</v>
      </c>
      <c r="H11" s="99">
        <v>47</v>
      </c>
      <c r="I11" s="8"/>
    </row>
    <row r="12" spans="1:13" ht="18" x14ac:dyDescent="0.2">
      <c r="A12" s="17"/>
      <c r="B12" s="14"/>
      <c r="C12" s="9"/>
      <c r="D12" s="89"/>
      <c r="E12" s="89"/>
      <c r="F12" s="89"/>
      <c r="G12" s="89"/>
      <c r="H12" s="89"/>
      <c r="I12" s="8"/>
    </row>
    <row r="13" spans="1:13" ht="18" x14ac:dyDescent="0.2">
      <c r="A13" s="17"/>
      <c r="B13" s="14"/>
      <c r="C13" s="13" t="s">
        <v>0</v>
      </c>
      <c r="D13" s="100">
        <v>18</v>
      </c>
      <c r="E13" s="100">
        <v>2.9</v>
      </c>
      <c r="F13" s="100">
        <v>6.2</v>
      </c>
      <c r="G13" s="100">
        <v>12.7</v>
      </c>
      <c r="H13" s="100">
        <v>21.7</v>
      </c>
      <c r="I13" s="8"/>
    </row>
    <row r="14" spans="1:13" ht="18" x14ac:dyDescent="0.2">
      <c r="A14" s="17"/>
      <c r="B14" s="14"/>
      <c r="C14" s="77" t="s">
        <v>150</v>
      </c>
      <c r="D14" s="98">
        <f>D13/D11</f>
        <v>0.32727272727272727</v>
      </c>
      <c r="E14" s="98">
        <f>E13/E11</f>
        <v>5.4716981132075473E-2</v>
      </c>
      <c r="F14" s="98">
        <f>F13/F11</f>
        <v>0.12156862745098039</v>
      </c>
      <c r="G14" s="98">
        <f>G13/G11</f>
        <v>0.25918367346938775</v>
      </c>
      <c r="H14" s="98">
        <f>H13/H11</f>
        <v>0.46170212765957447</v>
      </c>
      <c r="I14" s="8"/>
    </row>
    <row r="15" spans="1:13" ht="21" customHeight="1" x14ac:dyDescent="0.2">
      <c r="A15" s="17"/>
      <c r="B15" s="88"/>
      <c r="C15" s="87"/>
      <c r="D15" s="186" t="s">
        <v>291</v>
      </c>
      <c r="E15" s="186"/>
      <c r="F15" s="186"/>
      <c r="G15" s="186"/>
      <c r="H15" s="186"/>
      <c r="I15" s="8"/>
    </row>
    <row r="16" spans="1:13" ht="19" thickBot="1" x14ac:dyDescent="0.25">
      <c r="A16" s="18"/>
      <c r="B16" s="19"/>
      <c r="C16" s="19"/>
      <c r="D16" s="19"/>
      <c r="E16" s="19"/>
      <c r="F16" s="20"/>
      <c r="G16" s="20"/>
      <c r="H16" s="20"/>
      <c r="I16" s="21"/>
    </row>
    <row r="17" ht="14" thickTop="1" x14ac:dyDescent="0.15"/>
  </sheetData>
  <mergeCells count="6">
    <mergeCell ref="D15:H15"/>
    <mergeCell ref="B2:C2"/>
    <mergeCell ref="B4:F4"/>
    <mergeCell ref="C5:F5"/>
    <mergeCell ref="C7:F7"/>
    <mergeCell ref="C9:F9"/>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
  <sheetViews>
    <sheetView topLeftCell="A2" workbookViewId="0">
      <selection activeCell="I11" sqref="I11"/>
    </sheetView>
  </sheetViews>
  <sheetFormatPr baseColWidth="10" defaultColWidth="8.83203125" defaultRowHeight="13" x14ac:dyDescent="0.15"/>
  <cols>
    <col min="2" max="2" width="6.6640625" customWidth="1"/>
    <col min="3" max="3" width="35.83203125" bestFit="1" customWidth="1"/>
    <col min="4" max="5" width="14.33203125" customWidth="1"/>
    <col min="6" max="7" width="19.5" customWidth="1"/>
  </cols>
  <sheetData>
    <row r="1" spans="1:11" s="4" customFormat="1" ht="19" thickTop="1" x14ac:dyDescent="0.2">
      <c r="A1" s="1"/>
      <c r="B1" s="2"/>
      <c r="C1" s="2"/>
      <c r="D1" s="2"/>
      <c r="E1" s="2"/>
      <c r="F1" s="2"/>
      <c r="G1" s="2"/>
      <c r="H1" s="3"/>
    </row>
    <row r="2" spans="1:11" s="4" customFormat="1" ht="18" x14ac:dyDescent="0.2">
      <c r="A2" s="5"/>
      <c r="B2" s="185" t="s">
        <v>145</v>
      </c>
      <c r="C2" s="185"/>
      <c r="D2" s="7"/>
      <c r="E2" s="7"/>
      <c r="F2" s="7"/>
      <c r="G2" s="7"/>
      <c r="H2" s="8"/>
    </row>
    <row r="3" spans="1:11" s="4" customFormat="1" ht="18" x14ac:dyDescent="0.2">
      <c r="A3" s="5"/>
      <c r="B3" s="9"/>
      <c r="C3" s="9"/>
      <c r="D3" s="9"/>
      <c r="E3" s="9"/>
      <c r="F3" s="9"/>
      <c r="G3" s="9"/>
      <c r="H3" s="10"/>
      <c r="J3" s="11"/>
      <c r="K3" s="11"/>
    </row>
    <row r="4" spans="1:11" s="4" customFormat="1" ht="114" customHeight="1" x14ac:dyDescent="0.2">
      <c r="A4" s="5"/>
      <c r="B4" s="183" t="s">
        <v>292</v>
      </c>
      <c r="C4" s="183"/>
      <c r="D4" s="183"/>
      <c r="E4" s="183"/>
      <c r="F4" s="183"/>
      <c r="G4" s="183"/>
      <c r="H4" s="8"/>
      <c r="K4" s="11"/>
    </row>
    <row r="5" spans="1:11" ht="23.25" customHeight="1" x14ac:dyDescent="0.2">
      <c r="A5" s="17"/>
      <c r="B5" s="15"/>
      <c r="C5" s="15"/>
      <c r="D5" s="9">
        <f>'2-9'!D10</f>
        <v>2020</v>
      </c>
      <c r="E5" s="9">
        <f>D5+1</f>
        <v>2021</v>
      </c>
      <c r="F5" s="9">
        <f t="shared" ref="F5:G5" si="0">E5+1</f>
        <v>2022</v>
      </c>
      <c r="G5" s="9">
        <f t="shared" si="0"/>
        <v>2023</v>
      </c>
      <c r="H5" s="8"/>
    </row>
    <row r="6" spans="1:11" ht="18" x14ac:dyDescent="0.2">
      <c r="A6" s="92"/>
      <c r="B6" s="91"/>
      <c r="C6" s="13"/>
      <c r="D6" s="90"/>
      <c r="E6" s="16"/>
      <c r="F6" s="15"/>
      <c r="G6" s="15"/>
      <c r="H6" s="8"/>
    </row>
    <row r="7" spans="1:11" ht="18" x14ac:dyDescent="0.2">
      <c r="A7" s="17"/>
      <c r="B7" s="14"/>
      <c r="C7" s="9" t="s">
        <v>142</v>
      </c>
      <c r="D7" s="94">
        <f>'Mydeco Corp.'!D13-'Mydeco Corp.'!D12</f>
        <v>64.5</v>
      </c>
      <c r="E7" s="94">
        <f>'Mydeco Corp.'!E13-'Mydeco Corp.'!E12</f>
        <v>76.200000000000017</v>
      </c>
      <c r="F7" s="94">
        <f>'Mydeco Corp.'!F13-'Mydeco Corp.'!F12</f>
        <v>95.399999999999977</v>
      </c>
      <c r="G7" s="94">
        <f>'Mydeco Corp.'!G13-'Mydeco Corp.'!G12</f>
        <v>111.40000000000003</v>
      </c>
      <c r="H7" s="8"/>
    </row>
    <row r="8" spans="1:11" ht="18" x14ac:dyDescent="0.2">
      <c r="A8" s="17"/>
      <c r="B8" s="14"/>
      <c r="C8" s="9" t="s">
        <v>141</v>
      </c>
      <c r="D8" s="94">
        <f>'Mydeco Corp.'!D12</f>
        <v>-27</v>
      </c>
      <c r="E8" s="94">
        <f>'Mydeco Corp.'!E12-4</f>
        <v>-38.299999999999997</v>
      </c>
      <c r="F8" s="94">
        <f>'Mydeco Corp.'!F12-4</f>
        <v>-42.4</v>
      </c>
      <c r="G8" s="94">
        <f>'Mydeco Corp.'!G12-4</f>
        <v>-42.6</v>
      </c>
      <c r="H8" s="8"/>
    </row>
    <row r="9" spans="1:11" ht="18" x14ac:dyDescent="0.2">
      <c r="A9" s="17"/>
      <c r="B9" s="14"/>
      <c r="C9" s="9" t="s">
        <v>140</v>
      </c>
      <c r="D9" s="94">
        <f>D7+D8</f>
        <v>37.5</v>
      </c>
      <c r="E9" s="94">
        <f>E7+E8</f>
        <v>37.90000000000002</v>
      </c>
      <c r="F9" s="94">
        <f>F7+F8</f>
        <v>52.999999999999979</v>
      </c>
      <c r="G9" s="94">
        <f>G7+G8</f>
        <v>68.80000000000004</v>
      </c>
      <c r="H9" s="8"/>
    </row>
    <row r="10" spans="1:11" ht="18" x14ac:dyDescent="0.2">
      <c r="A10" s="17"/>
      <c r="B10" s="14"/>
      <c r="C10" s="9" t="s">
        <v>139</v>
      </c>
      <c r="D10" s="94">
        <f>'Mydeco Corp.'!D14</f>
        <v>-32.9</v>
      </c>
      <c r="E10" s="94">
        <f>'Mydeco Corp.'!E14</f>
        <v>-32.200000000000003</v>
      </c>
      <c r="F10" s="94">
        <f>'Mydeco Corp.'!F14</f>
        <v>-37.4</v>
      </c>
      <c r="G10" s="94">
        <f>'Mydeco Corp.'!G14</f>
        <v>-39.4</v>
      </c>
      <c r="H10" s="8"/>
    </row>
    <row r="11" spans="1:11" ht="18" x14ac:dyDescent="0.2">
      <c r="A11" s="17"/>
      <c r="B11" s="14"/>
      <c r="C11" s="9" t="s">
        <v>138</v>
      </c>
      <c r="D11" s="94">
        <f>D9+D10</f>
        <v>4.6000000000000014</v>
      </c>
      <c r="E11" s="94">
        <f>E9+E10</f>
        <v>5.7000000000000171</v>
      </c>
      <c r="F11" s="94">
        <f>F9+F10</f>
        <v>15.59999999999998</v>
      </c>
      <c r="G11" s="94">
        <f>G9+G10</f>
        <v>29.400000000000041</v>
      </c>
      <c r="H11" s="8"/>
    </row>
    <row r="12" spans="1:11" ht="18" x14ac:dyDescent="0.2">
      <c r="A12" s="17"/>
      <c r="B12" s="14"/>
      <c r="C12" s="9" t="s">
        <v>137</v>
      </c>
      <c r="D12" s="94">
        <f>D11*-0.35</f>
        <v>-1.6100000000000003</v>
      </c>
      <c r="E12" s="94">
        <f>E11*-0.35</f>
        <v>-1.9950000000000059</v>
      </c>
      <c r="F12" s="94">
        <f>F11*-0.35</f>
        <v>-5.4599999999999929</v>
      </c>
      <c r="G12" s="94">
        <f>G11*-0.35</f>
        <v>-10.290000000000013</v>
      </c>
      <c r="H12" s="8"/>
    </row>
    <row r="13" spans="1:11" ht="18" x14ac:dyDescent="0.2">
      <c r="A13" s="17"/>
      <c r="B13" s="14"/>
      <c r="C13" s="9" t="s">
        <v>136</v>
      </c>
      <c r="D13" s="93">
        <f>D11+D12</f>
        <v>2.9900000000000011</v>
      </c>
      <c r="E13" s="93">
        <f>E11+E12</f>
        <v>3.7050000000000112</v>
      </c>
      <c r="F13" s="93">
        <f>F11+F12</f>
        <v>10.139999999999986</v>
      </c>
      <c r="G13" s="93">
        <f>G11+G12</f>
        <v>19.110000000000028</v>
      </c>
      <c r="H13" s="8"/>
    </row>
    <row r="14" spans="1:11" ht="19" thickBot="1" x14ac:dyDescent="0.25">
      <c r="A14" s="18"/>
      <c r="B14" s="19"/>
      <c r="C14" s="19"/>
      <c r="D14" s="19"/>
      <c r="E14" s="19"/>
      <c r="F14" s="20"/>
      <c r="G14" s="20"/>
      <c r="H14" s="21"/>
    </row>
    <row r="15" spans="1:11" ht="14" thickTop="1" x14ac:dyDescent="0.15"/>
  </sheetData>
  <mergeCells count="2">
    <mergeCell ref="B2:C2"/>
    <mergeCell ref="B4:G4"/>
  </mergeCells>
  <pageMargins left="0.75" right="0.75" top="1" bottom="1" header="0.5" footer="0.5"/>
  <pageSetup orientation="portrait" horizontalDpi="300" verticalDpi="300"/>
  <headerFooter alignWithMargins="0"/>
  <ignoredErrors>
    <ignoredError sqref="D10 E10:G12 D12" formula="1"/>
  </ignoredError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3"/>
  <sheetViews>
    <sheetView workbookViewId="0">
      <selection activeCell="C5" sqref="C5:H11"/>
    </sheetView>
  </sheetViews>
  <sheetFormatPr baseColWidth="10" defaultColWidth="8.83203125" defaultRowHeight="13" x14ac:dyDescent="0.15"/>
  <cols>
    <col min="2" max="2" width="6.6640625" customWidth="1"/>
    <col min="3" max="3" width="35.83203125" bestFit="1" customWidth="1"/>
    <col min="4" max="4" width="9.5" bestFit="1" customWidth="1"/>
    <col min="5" max="6" width="14.33203125" customWidth="1"/>
    <col min="7" max="8" width="19.5" customWidth="1"/>
  </cols>
  <sheetData>
    <row r="1" spans="1:12" s="4" customFormat="1" ht="19" thickTop="1" x14ac:dyDescent="0.2">
      <c r="A1" s="1"/>
      <c r="B1" s="2"/>
      <c r="C1" s="2"/>
      <c r="D1" s="2"/>
      <c r="E1" s="2"/>
      <c r="F1" s="2"/>
      <c r="G1" s="2"/>
      <c r="H1" s="2"/>
      <c r="I1" s="3"/>
    </row>
    <row r="2" spans="1:12" s="4" customFormat="1" ht="18" x14ac:dyDescent="0.2">
      <c r="A2" s="5"/>
      <c r="B2" s="185" t="s">
        <v>147</v>
      </c>
      <c r="C2" s="185"/>
      <c r="D2" s="137"/>
      <c r="E2" s="7"/>
      <c r="F2" s="7"/>
      <c r="G2" s="7"/>
      <c r="H2" s="7"/>
      <c r="I2" s="8"/>
    </row>
    <row r="3" spans="1:12" s="4" customFormat="1" ht="18" x14ac:dyDescent="0.2">
      <c r="A3" s="5"/>
      <c r="B3" s="9"/>
      <c r="C3" s="9"/>
      <c r="D3" s="9"/>
      <c r="E3" s="9"/>
      <c r="F3" s="9"/>
      <c r="G3" s="9"/>
      <c r="H3" s="9"/>
      <c r="I3" s="10"/>
      <c r="K3" s="11"/>
      <c r="L3" s="11"/>
    </row>
    <row r="4" spans="1:12" s="4" customFormat="1" ht="114" customHeight="1" x14ac:dyDescent="0.2">
      <c r="A4" s="5"/>
      <c r="B4" s="183" t="s">
        <v>293</v>
      </c>
      <c r="C4" s="183"/>
      <c r="D4" s="183"/>
      <c r="E4" s="183"/>
      <c r="F4" s="183"/>
      <c r="G4" s="183"/>
      <c r="H4" s="183"/>
      <c r="I4" s="8"/>
    </row>
    <row r="5" spans="1:12" ht="23.25" customHeight="1" x14ac:dyDescent="0.2">
      <c r="A5" s="17"/>
      <c r="B5" s="15"/>
      <c r="C5" s="15"/>
      <c r="D5" s="9">
        <f>'2-10'!D10</f>
        <v>2019</v>
      </c>
      <c r="E5" s="9">
        <f>'2-10'!E10</f>
        <v>2020</v>
      </c>
      <c r="F5" s="9">
        <f>'2-10'!F10</f>
        <v>2021</v>
      </c>
      <c r="G5" s="9">
        <f>'2-10'!G10</f>
        <v>2022</v>
      </c>
      <c r="H5" s="9">
        <f>'2-10'!H10</f>
        <v>2023</v>
      </c>
      <c r="I5" s="8"/>
    </row>
    <row r="6" spans="1:12" ht="18" x14ac:dyDescent="0.2">
      <c r="A6" s="92"/>
      <c r="B6" s="91"/>
      <c r="C6" s="13"/>
      <c r="D6" s="13"/>
      <c r="E6" s="90"/>
      <c r="F6" s="16"/>
      <c r="G6" s="15"/>
      <c r="H6" s="15"/>
      <c r="I6" s="8"/>
    </row>
    <row r="7" spans="1:12" ht="18" x14ac:dyDescent="0.2">
      <c r="A7" s="17"/>
      <c r="B7" s="14"/>
      <c r="C7" s="9" t="s">
        <v>26</v>
      </c>
      <c r="D7" s="94">
        <f>'Mydeco Corp.'!C7</f>
        <v>404.3</v>
      </c>
      <c r="E7" s="94">
        <f>'Mydeco Corp.'!D7</f>
        <v>363.8</v>
      </c>
      <c r="F7" s="94">
        <f>'Mydeco Corp.'!E7</f>
        <v>424.6</v>
      </c>
      <c r="G7" s="94">
        <f>'Mydeco Corp.'!F7</f>
        <v>510.7</v>
      </c>
      <c r="H7" s="94">
        <f>'Mydeco Corp.'!G7</f>
        <v>604.1</v>
      </c>
      <c r="I7" s="8"/>
    </row>
    <row r="8" spans="1:12" ht="18" x14ac:dyDescent="0.2">
      <c r="A8" s="17"/>
      <c r="B8" s="14"/>
      <c r="C8" s="9" t="s">
        <v>286</v>
      </c>
      <c r="D8" s="96">
        <f>'Mydeco Corp.'!C17/'Mydeco Corp.'!C7</f>
        <v>4.4521395003710156E-2</v>
      </c>
      <c r="E8" s="94"/>
      <c r="F8" s="94"/>
      <c r="G8" s="94"/>
      <c r="H8" s="94"/>
      <c r="I8" s="8"/>
    </row>
    <row r="9" spans="1:12" ht="18" x14ac:dyDescent="0.2">
      <c r="A9" s="17"/>
      <c r="B9" s="14"/>
      <c r="C9" s="9" t="s">
        <v>136</v>
      </c>
      <c r="D9" s="94">
        <f>D7*$D$8</f>
        <v>18.000000000000018</v>
      </c>
      <c r="E9" s="94">
        <f>E7*$D$8</f>
        <v>16.196883502349756</v>
      </c>
      <c r="F9" s="94">
        <f>F7*$D$8</f>
        <v>18.903784318575333</v>
      </c>
      <c r="G9" s="94">
        <f>G7*$D$8</f>
        <v>22.737076428394776</v>
      </c>
      <c r="H9" s="94">
        <f>H7*$D$8</f>
        <v>26.895374721741305</v>
      </c>
      <c r="I9" s="8"/>
    </row>
    <row r="10" spans="1:12" ht="18" x14ac:dyDescent="0.2">
      <c r="A10" s="17"/>
      <c r="B10" s="14"/>
      <c r="C10" s="9" t="s">
        <v>144</v>
      </c>
      <c r="D10" s="94">
        <f>'Mydeco Corp.'!C18</f>
        <v>55</v>
      </c>
      <c r="E10" s="94">
        <f>'Mydeco Corp.'!D18</f>
        <v>55</v>
      </c>
      <c r="F10" s="94">
        <f>'Mydeco Corp.'!E18</f>
        <v>55</v>
      </c>
      <c r="G10" s="94">
        <f>'Mydeco Corp.'!F18</f>
        <v>55</v>
      </c>
      <c r="H10" s="94">
        <f>'Mydeco Corp.'!G18</f>
        <v>55</v>
      </c>
      <c r="I10" s="8"/>
    </row>
    <row r="11" spans="1:12" ht="18" x14ac:dyDescent="0.2">
      <c r="A11" s="17"/>
      <c r="B11" s="14"/>
      <c r="C11" s="9" t="s">
        <v>143</v>
      </c>
      <c r="D11" s="95">
        <f>D9/D10</f>
        <v>0.3272727272727276</v>
      </c>
      <c r="E11" s="95">
        <f>E9/E10</f>
        <v>0.29448879095181374</v>
      </c>
      <c r="F11" s="95">
        <f>F9/F10</f>
        <v>0.34370516942864243</v>
      </c>
      <c r="G11" s="95">
        <f>G9/G10</f>
        <v>0.41340138960717776</v>
      </c>
      <c r="H11" s="95">
        <f>H9/H10</f>
        <v>0.48900681312256916</v>
      </c>
      <c r="I11" s="8"/>
    </row>
    <row r="12" spans="1:12" ht="19" thickBot="1" x14ac:dyDescent="0.25">
      <c r="A12" s="18"/>
      <c r="B12" s="19"/>
      <c r="C12" s="19"/>
      <c r="D12" s="19"/>
      <c r="E12" s="19"/>
      <c r="F12" s="19"/>
      <c r="G12" s="20"/>
      <c r="H12" s="20"/>
      <c r="I12" s="21"/>
    </row>
    <row r="13" spans="1:12" ht="14" thickTop="1" x14ac:dyDescent="0.15"/>
  </sheetData>
  <mergeCells count="2">
    <mergeCell ref="B2:C2"/>
    <mergeCell ref="B4:H4"/>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6"/>
  <sheetViews>
    <sheetView workbookViewId="0">
      <selection activeCell="C9" sqref="C9:G9"/>
    </sheetView>
  </sheetViews>
  <sheetFormatPr baseColWidth="10" defaultColWidth="8.83203125" defaultRowHeight="13" x14ac:dyDescent="0.15"/>
  <cols>
    <col min="1" max="1" width="8.83203125" customWidth="1"/>
    <col min="2" max="2" width="5.83203125" customWidth="1"/>
    <col min="3" max="3" width="50.83203125" customWidth="1"/>
    <col min="4" max="4" width="21.33203125" bestFit="1" customWidth="1"/>
    <col min="5" max="7" width="18.83203125" bestFit="1" customWidth="1"/>
    <col min="8" max="8" width="16.33203125" customWidth="1"/>
  </cols>
  <sheetData>
    <row r="1" spans="1:11" s="4" customFormat="1" ht="19" thickTop="1" x14ac:dyDescent="0.2">
      <c r="A1" s="1"/>
      <c r="B1" s="2"/>
      <c r="C1" s="2"/>
      <c r="D1" s="2"/>
      <c r="E1" s="2"/>
      <c r="F1" s="2"/>
      <c r="G1" s="2"/>
      <c r="H1" s="3"/>
    </row>
    <row r="2" spans="1:11" s="4" customFormat="1" ht="18" x14ac:dyDescent="0.2">
      <c r="A2" s="5"/>
      <c r="B2" s="190" t="s">
        <v>30</v>
      </c>
      <c r="C2" s="190"/>
      <c r="D2" s="6"/>
      <c r="E2" s="7"/>
      <c r="F2" s="7"/>
      <c r="G2" s="7"/>
      <c r="H2" s="8"/>
    </row>
    <row r="3" spans="1:11" s="4" customFormat="1" ht="18" x14ac:dyDescent="0.2">
      <c r="A3" s="5"/>
      <c r="B3" s="9"/>
      <c r="C3" s="9"/>
      <c r="D3" s="9"/>
      <c r="E3" s="9"/>
      <c r="F3" s="9"/>
      <c r="G3" s="9"/>
      <c r="H3" s="10"/>
      <c r="J3" s="11"/>
      <c r="K3" s="11"/>
    </row>
    <row r="4" spans="1:11" s="4" customFormat="1" ht="61.5" customHeight="1" x14ac:dyDescent="0.2">
      <c r="A4" s="5"/>
      <c r="B4" s="188" t="s">
        <v>191</v>
      </c>
      <c r="C4" s="189"/>
      <c r="D4" s="189"/>
      <c r="E4" s="189"/>
      <c r="F4" s="189"/>
      <c r="G4" s="189"/>
      <c r="H4" s="8"/>
      <c r="K4" s="11"/>
    </row>
    <row r="5" spans="1:11" s="4" customFormat="1" ht="40.5" customHeight="1" x14ac:dyDescent="0.2">
      <c r="A5" s="5"/>
      <c r="B5" s="25" t="s">
        <v>12</v>
      </c>
      <c r="C5" s="187" t="s">
        <v>72</v>
      </c>
      <c r="D5" s="187"/>
      <c r="E5" s="187"/>
      <c r="F5" s="187"/>
      <c r="G5" s="187"/>
      <c r="H5" s="8"/>
      <c r="K5" s="11"/>
    </row>
    <row r="6" spans="1:11" s="4" customFormat="1" ht="7.5" customHeight="1" x14ac:dyDescent="0.2">
      <c r="A6" s="5"/>
      <c r="B6" s="9"/>
      <c r="C6" s="39"/>
      <c r="D6" s="40"/>
      <c r="E6" s="40"/>
      <c r="F6" s="40"/>
      <c r="G6" s="40"/>
      <c r="H6" s="8"/>
      <c r="K6" s="11"/>
    </row>
    <row r="7" spans="1:11" s="4" customFormat="1" ht="41.25" customHeight="1" x14ac:dyDescent="0.2">
      <c r="A7" s="5"/>
      <c r="B7" s="25" t="s">
        <v>13</v>
      </c>
      <c r="C7" s="187" t="s">
        <v>48</v>
      </c>
      <c r="D7" s="187"/>
      <c r="E7" s="187"/>
      <c r="F7" s="187"/>
      <c r="G7" s="187"/>
      <c r="H7" s="8"/>
      <c r="K7" s="11"/>
    </row>
    <row r="8" spans="1:11" s="4" customFormat="1" ht="7.5" customHeight="1" x14ac:dyDescent="0.2">
      <c r="A8" s="5"/>
      <c r="B8" s="9"/>
      <c r="C8" s="39"/>
      <c r="D8" s="40"/>
      <c r="E8" s="40"/>
      <c r="F8" s="40"/>
      <c r="G8" s="40"/>
      <c r="H8" s="8"/>
      <c r="K8" s="11"/>
    </row>
    <row r="9" spans="1:11" s="4" customFormat="1" ht="41.25" customHeight="1" x14ac:dyDescent="0.2">
      <c r="A9" s="5"/>
      <c r="B9" s="25" t="s">
        <v>4</v>
      </c>
      <c r="C9" s="187" t="s">
        <v>49</v>
      </c>
      <c r="D9" s="187"/>
      <c r="E9" s="187"/>
      <c r="F9" s="187"/>
      <c r="G9" s="187"/>
      <c r="H9" s="8"/>
      <c r="K9" s="11"/>
    </row>
    <row r="10" spans="1:11" ht="18" x14ac:dyDescent="0.2">
      <c r="A10" s="26"/>
      <c r="B10" s="27"/>
      <c r="C10" s="27"/>
      <c r="D10" s="27"/>
      <c r="E10" s="27"/>
      <c r="F10" s="15"/>
      <c r="G10" s="15"/>
      <c r="H10" s="8"/>
    </row>
    <row r="11" spans="1:11" s="4" customFormat="1" ht="18" x14ac:dyDescent="0.2">
      <c r="A11" s="5"/>
      <c r="B11" s="9"/>
      <c r="D11" s="27"/>
      <c r="E11" s="27"/>
      <c r="F11" s="27"/>
      <c r="G11" s="27"/>
      <c r="H11" s="8"/>
    </row>
    <row r="12" spans="1:11" s="4" customFormat="1" ht="18" x14ac:dyDescent="0.2">
      <c r="A12" s="5"/>
      <c r="B12" s="9"/>
      <c r="C12" s="9"/>
      <c r="D12" s="27"/>
      <c r="E12" s="27"/>
      <c r="F12" s="27"/>
      <c r="G12" s="27"/>
      <c r="H12" s="8"/>
    </row>
    <row r="13" spans="1:11" s="4" customFormat="1" ht="3.75" customHeight="1" x14ac:dyDescent="0.2">
      <c r="A13" s="5"/>
      <c r="B13" s="9"/>
      <c r="C13" s="9"/>
      <c r="D13"/>
      <c r="E13" s="27"/>
      <c r="F13"/>
      <c r="G13" s="27"/>
      <c r="H13" s="8"/>
    </row>
    <row r="14" spans="1:11" s="4" customFormat="1" ht="6.75" customHeight="1" x14ac:dyDescent="0.2">
      <c r="A14" s="5"/>
      <c r="B14" s="9"/>
      <c r="C14" s="27"/>
      <c r="D14" s="27"/>
      <c r="E14"/>
      <c r="F14" s="27"/>
      <c r="G14" s="27"/>
      <c r="H14" s="8"/>
    </row>
    <row r="15" spans="1:11" ht="18" x14ac:dyDescent="0.2">
      <c r="A15" s="17"/>
      <c r="B15" s="14" t="s">
        <v>12</v>
      </c>
      <c r="C15" s="9" t="s">
        <v>50</v>
      </c>
      <c r="D15" s="30">
        <f>'Problem 16 CF Statement'!C4</f>
        <v>276710</v>
      </c>
      <c r="E15" s="30">
        <f>'Problem 16 CF Statement'!D4</f>
        <v>228964</v>
      </c>
      <c r="F15" s="30">
        <f>'Problem 16 CF Statement'!E4</f>
        <v>194062</v>
      </c>
      <c r="G15" s="30">
        <f>'Problem 16 CF Statement'!F4</f>
        <v>218532</v>
      </c>
      <c r="H15" s="23"/>
    </row>
    <row r="16" spans="1:11" ht="18" x14ac:dyDescent="0.2">
      <c r="A16" s="17"/>
      <c r="B16" s="14"/>
      <c r="C16" s="9" t="s">
        <v>51</v>
      </c>
      <c r="D16" s="30">
        <f>'Problem 16 CF Statement'!C12</f>
        <v>227502</v>
      </c>
      <c r="E16" s="30">
        <f>'Problem 16 CF Statement'!D12</f>
        <v>-13935</v>
      </c>
      <c r="F16" s="30">
        <f>'Problem 16 CF Statement'!E12</f>
        <v>717635</v>
      </c>
      <c r="G16" s="30">
        <f>'Problem 16 CF Statement'!F12</f>
        <v>254534</v>
      </c>
      <c r="H16" s="23"/>
    </row>
    <row r="17" spans="1:8" ht="18" x14ac:dyDescent="0.2">
      <c r="A17" s="17"/>
      <c r="B17" s="36"/>
      <c r="C17" s="9"/>
      <c r="D17" s="45">
        <v>4</v>
      </c>
      <c r="E17" s="45">
        <v>3</v>
      </c>
      <c r="F17" s="45">
        <v>2</v>
      </c>
      <c r="G17" s="45">
        <v>1</v>
      </c>
      <c r="H17" s="41" t="s">
        <v>56</v>
      </c>
    </row>
    <row r="18" spans="1:8" ht="18" x14ac:dyDescent="0.2">
      <c r="A18" s="17"/>
      <c r="B18" s="14" t="s">
        <v>13</v>
      </c>
      <c r="C18" s="9" t="s">
        <v>52</v>
      </c>
      <c r="D18" s="30">
        <f>'Problem 16 CF Statement'!C12</f>
        <v>227502</v>
      </c>
      <c r="E18" s="30">
        <f>'Problem 16 CF Statement'!D12</f>
        <v>-13935</v>
      </c>
      <c r="F18" s="30">
        <f>'Problem 16 CF Statement'!E12</f>
        <v>717635</v>
      </c>
      <c r="G18" s="30">
        <f>'Problem 16 CF Statement'!F12</f>
        <v>254534</v>
      </c>
      <c r="H18" s="42">
        <f>SUM(D18:G18)</f>
        <v>1185736</v>
      </c>
    </row>
    <row r="19" spans="1:8" ht="18" x14ac:dyDescent="0.2">
      <c r="A19" s="26"/>
      <c r="B19" s="27"/>
      <c r="C19" s="9" t="s">
        <v>53</v>
      </c>
      <c r="D19" s="30">
        <f>'Problem 16 CF Statement'!C17</f>
        <v>-196952</v>
      </c>
      <c r="E19" s="30">
        <f>'Problem 16 CF Statement'!D17</f>
        <v>-35437</v>
      </c>
      <c r="F19" s="30">
        <f>'Problem 16 CF Statement'!E17</f>
        <v>-251331</v>
      </c>
      <c r="G19" s="30">
        <f>'Problem 16 CF Statement'!F17</f>
        <v>-96848</v>
      </c>
      <c r="H19" s="42">
        <f>SUM(D19:G19)</f>
        <v>-580568</v>
      </c>
    </row>
    <row r="20" spans="1:8" ht="18" x14ac:dyDescent="0.2">
      <c r="A20" s="26"/>
      <c r="B20" s="35"/>
      <c r="C20" s="9" t="s">
        <v>55</v>
      </c>
      <c r="D20" s="34">
        <f>-D19/D18</f>
        <v>0.86571546623765949</v>
      </c>
      <c r="E20" s="34">
        <f>-E19/E18</f>
        <v>-2.5430211697165412</v>
      </c>
      <c r="F20" s="34">
        <f>-F19/F18</f>
        <v>0.35022121273349266</v>
      </c>
      <c r="G20" s="34">
        <f>-G19/G18</f>
        <v>0.38049140782763796</v>
      </c>
      <c r="H20" s="43">
        <f>-H19/H18</f>
        <v>0.48962669599303721</v>
      </c>
    </row>
    <row r="21" spans="1:8" ht="18" x14ac:dyDescent="0.2">
      <c r="A21" s="17"/>
      <c r="B21" s="14" t="s">
        <v>4</v>
      </c>
      <c r="C21" s="9" t="s">
        <v>52</v>
      </c>
      <c r="D21" s="30">
        <f>'Problem 16 CF Statement'!C12</f>
        <v>227502</v>
      </c>
      <c r="E21" s="30">
        <f>'Problem 16 CF Statement'!D12</f>
        <v>-13935</v>
      </c>
      <c r="F21" s="30">
        <f>'Problem 16 CF Statement'!E12</f>
        <v>717635</v>
      </c>
      <c r="G21" s="30">
        <f>'Problem 16 CF Statement'!F12</f>
        <v>254534</v>
      </c>
      <c r="H21" s="42">
        <f>SUM(D21:G21)</f>
        <v>1185736</v>
      </c>
    </row>
    <row r="22" spans="1:8" ht="18" x14ac:dyDescent="0.2">
      <c r="A22" s="26"/>
      <c r="B22" s="27"/>
      <c r="C22" s="9" t="s">
        <v>54</v>
      </c>
      <c r="D22" s="30">
        <f>'Problem 16 CF Statement'!C23</f>
        <v>462718</v>
      </c>
      <c r="E22" s="30">
        <f>'Problem 16 CF Statement'!D23</f>
        <v>-13357</v>
      </c>
      <c r="F22" s="30">
        <f>'Problem 16 CF Statement'!E23</f>
        <v>-526189</v>
      </c>
      <c r="G22" s="30">
        <f>'Problem 16 CF Statement'!F23</f>
        <v>-96044</v>
      </c>
      <c r="H22" s="42">
        <f>SUM(D22:G22)</f>
        <v>-172872</v>
      </c>
    </row>
    <row r="23" spans="1:8" ht="18" x14ac:dyDescent="0.2">
      <c r="A23" s="26"/>
      <c r="B23" s="35"/>
      <c r="C23" s="29" t="s">
        <v>31</v>
      </c>
      <c r="D23" s="34">
        <f>-D22/D21</f>
        <v>-2.03390739422071</v>
      </c>
      <c r="E23" s="34">
        <f>-E22/E21</f>
        <v>-0.95852170792967351</v>
      </c>
      <c r="F23" s="34">
        <f>-F22/F21</f>
        <v>0.73322650093710595</v>
      </c>
      <c r="G23" s="34">
        <f>-G22/G21</f>
        <v>0.37733269425695587</v>
      </c>
      <c r="H23" s="43">
        <f>-H22/H21</f>
        <v>0.14579299270663959</v>
      </c>
    </row>
    <row r="24" spans="1:8" ht="18" x14ac:dyDescent="0.2">
      <c r="A24" s="26"/>
      <c r="B24" s="35"/>
      <c r="C24" s="9"/>
      <c r="H24" s="23"/>
    </row>
    <row r="25" spans="1:8" ht="14" thickBot="1" x14ac:dyDescent="0.2">
      <c r="A25" s="37"/>
      <c r="B25" s="38"/>
      <c r="C25" s="38"/>
      <c r="D25" s="38"/>
      <c r="E25" s="38"/>
      <c r="F25" s="19"/>
      <c r="G25" s="19"/>
      <c r="H25" s="24"/>
    </row>
    <row r="26" spans="1:8" ht="14" thickTop="1" x14ac:dyDescent="0.15"/>
  </sheetData>
  <mergeCells count="5">
    <mergeCell ref="C9:G9"/>
    <mergeCell ref="B4:G4"/>
    <mergeCell ref="B2:C2"/>
    <mergeCell ref="C5:G5"/>
    <mergeCell ref="C7:G7"/>
  </mergeCells>
  <phoneticPr fontId="0" type="noConversion"/>
  <hyperlinks>
    <hyperlink ref="B4:G4" location="'Problem 16 CF Statement'!A1" display="See the Problem CF Statement Sheet" xr:uid="{00000000-0004-0000-0500-000000000000}"/>
  </hyperlinks>
  <pageMargins left="0.75" right="0.75" top="1" bottom="1" header="0.5" footer="0.5"/>
  <pageSetup paperSize="9" orientation="portrait" horizontalDpi="4294967292" verticalDpi="4294967292"/>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9"/>
  <sheetViews>
    <sheetView workbookViewId="0">
      <selection activeCell="I4" sqref="I4"/>
    </sheetView>
  </sheetViews>
  <sheetFormatPr baseColWidth="10" defaultColWidth="8.83203125" defaultRowHeight="13" x14ac:dyDescent="0.15"/>
  <cols>
    <col min="1" max="1" width="8.83203125" customWidth="1"/>
    <col min="2" max="2" width="6.6640625" customWidth="1"/>
    <col min="3" max="3" width="41.5" customWidth="1"/>
    <col min="4" max="4" width="14.33203125" customWidth="1"/>
    <col min="5" max="5" width="22" customWidth="1"/>
  </cols>
  <sheetData>
    <row r="1" spans="1:8" s="4" customFormat="1" ht="19" thickTop="1" x14ac:dyDescent="0.2">
      <c r="A1" s="1"/>
      <c r="B1" s="2"/>
      <c r="C1" s="2"/>
      <c r="D1" s="2"/>
      <c r="E1" s="3"/>
    </row>
    <row r="2" spans="1:8" s="4" customFormat="1" ht="18" x14ac:dyDescent="0.2">
      <c r="A2" s="5"/>
      <c r="B2" s="190" t="s">
        <v>102</v>
      </c>
      <c r="C2" s="190"/>
      <c r="D2" s="7"/>
      <c r="E2" s="8"/>
    </row>
    <row r="3" spans="1:8" s="4" customFormat="1" ht="18" x14ac:dyDescent="0.2">
      <c r="A3" s="5"/>
      <c r="B3" s="9"/>
      <c r="C3" s="9"/>
      <c r="D3" s="9"/>
      <c r="E3" s="10"/>
      <c r="G3" s="11"/>
      <c r="H3" s="11"/>
    </row>
    <row r="4" spans="1:8" s="4" customFormat="1" ht="118.5" customHeight="1" x14ac:dyDescent="0.2">
      <c r="A4" s="5"/>
      <c r="B4" s="183" t="s">
        <v>96</v>
      </c>
      <c r="C4" s="183"/>
      <c r="D4" s="183"/>
      <c r="E4" s="8"/>
      <c r="H4" s="11"/>
    </row>
    <row r="5" spans="1:8" ht="23.25" customHeight="1" x14ac:dyDescent="0.2">
      <c r="A5" s="17"/>
      <c r="B5" s="15"/>
      <c r="C5" s="15"/>
      <c r="D5" s="32"/>
      <c r="E5" s="8"/>
    </row>
    <row r="6" spans="1:8" ht="18" x14ac:dyDescent="0.2">
      <c r="A6" s="26"/>
      <c r="B6" s="27"/>
      <c r="C6" s="13" t="s">
        <v>91</v>
      </c>
      <c r="D6" s="81">
        <v>1000</v>
      </c>
      <c r="E6" s="82" t="s">
        <v>101</v>
      </c>
    </row>
    <row r="7" spans="1:8" ht="18" x14ac:dyDescent="0.2">
      <c r="A7" s="26"/>
      <c r="B7" s="27"/>
      <c r="C7" s="13" t="s">
        <v>92</v>
      </c>
      <c r="D7" s="81">
        <v>50</v>
      </c>
      <c r="E7" s="82" t="s">
        <v>101</v>
      </c>
    </row>
    <row r="8" spans="1:8" ht="18" x14ac:dyDescent="0.2">
      <c r="A8" s="26"/>
      <c r="B8" s="27"/>
      <c r="C8" s="13" t="s">
        <v>59</v>
      </c>
      <c r="D8" s="81">
        <v>5000</v>
      </c>
      <c r="E8" s="82" t="s">
        <v>101</v>
      </c>
    </row>
    <row r="9" spans="1:8" ht="18" x14ac:dyDescent="0.2">
      <c r="A9" s="26"/>
      <c r="B9" s="27"/>
      <c r="C9" s="13" t="s">
        <v>93</v>
      </c>
      <c r="D9" s="81">
        <v>3000</v>
      </c>
      <c r="E9" s="82" t="s">
        <v>101</v>
      </c>
    </row>
    <row r="10" spans="1:8" ht="18" x14ac:dyDescent="0.2">
      <c r="A10" s="26"/>
      <c r="B10" s="27"/>
      <c r="C10" s="13" t="s">
        <v>94</v>
      </c>
      <c r="D10" s="81">
        <v>150</v>
      </c>
      <c r="E10" s="82" t="s">
        <v>101</v>
      </c>
    </row>
    <row r="11" spans="1:8" ht="18" x14ac:dyDescent="0.2">
      <c r="A11" s="26"/>
      <c r="B11" s="27"/>
      <c r="C11" s="13" t="s">
        <v>95</v>
      </c>
      <c r="D11" s="81">
        <v>600</v>
      </c>
      <c r="E11" s="82" t="s">
        <v>101</v>
      </c>
    </row>
    <row r="12" spans="1:8" ht="18" x14ac:dyDescent="0.2">
      <c r="A12" s="26"/>
      <c r="B12" s="27"/>
      <c r="C12" s="22"/>
      <c r="D12" s="28"/>
      <c r="E12" s="8"/>
    </row>
    <row r="13" spans="1:8" ht="18" x14ac:dyDescent="0.2">
      <c r="A13" s="17"/>
      <c r="B13" s="14"/>
      <c r="C13" s="9" t="s">
        <v>97</v>
      </c>
      <c r="D13" s="83">
        <f>(D7/D6)*365</f>
        <v>18.25</v>
      </c>
      <c r="E13" s="8"/>
    </row>
    <row r="14" spans="1:8" ht="18" x14ac:dyDescent="0.2">
      <c r="A14" s="17"/>
      <c r="B14" s="14"/>
      <c r="C14" s="9" t="s">
        <v>98</v>
      </c>
      <c r="D14" s="83">
        <f>D6/D9</f>
        <v>0.33333333333333331</v>
      </c>
      <c r="E14" s="8"/>
    </row>
    <row r="15" spans="1:8" ht="18" x14ac:dyDescent="0.2">
      <c r="A15" s="17"/>
      <c r="B15" s="14"/>
      <c r="C15" s="9" t="s">
        <v>99</v>
      </c>
      <c r="D15" s="83">
        <f>D6/D8</f>
        <v>0.2</v>
      </c>
      <c r="E15" s="8"/>
    </row>
    <row r="16" spans="1:8" ht="18" x14ac:dyDescent="0.2">
      <c r="A16" s="17"/>
      <c r="B16" s="14"/>
      <c r="C16" s="9" t="s">
        <v>100</v>
      </c>
      <c r="D16" s="83">
        <f>D11/D10</f>
        <v>4</v>
      </c>
      <c r="E16" s="8"/>
    </row>
    <row r="17" spans="1:5" ht="94.5" customHeight="1" x14ac:dyDescent="0.2">
      <c r="A17" s="17"/>
      <c r="B17" s="33"/>
      <c r="C17" s="187"/>
      <c r="D17" s="187"/>
      <c r="E17" s="8"/>
    </row>
    <row r="18" spans="1:5" ht="19" thickBot="1" x14ac:dyDescent="0.25">
      <c r="A18" s="18"/>
      <c r="B18" s="19"/>
      <c r="C18" s="19"/>
      <c r="D18" s="19"/>
      <c r="E18" s="21"/>
    </row>
    <row r="19" spans="1:5" ht="14" thickTop="1" x14ac:dyDescent="0.15"/>
  </sheetData>
  <mergeCells count="3">
    <mergeCell ref="B2:C2"/>
    <mergeCell ref="B4:D4"/>
    <mergeCell ref="C17:D1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4"/>
  <sheetViews>
    <sheetView workbookViewId="0">
      <selection activeCell="C17" sqref="C17"/>
    </sheetView>
  </sheetViews>
  <sheetFormatPr baseColWidth="10" defaultColWidth="8.83203125" defaultRowHeight="13" x14ac:dyDescent="0.15"/>
  <cols>
    <col min="1" max="1" width="8.83203125" customWidth="1"/>
    <col min="2" max="2" width="6.6640625" customWidth="1"/>
    <col min="3" max="3" width="41.5" customWidth="1"/>
    <col min="4" max="5" width="14.33203125" customWidth="1"/>
    <col min="6" max="6" width="20.5" customWidth="1"/>
  </cols>
  <sheetData>
    <row r="1" spans="1:9" s="4" customFormat="1" ht="19" thickTop="1" x14ac:dyDescent="0.2">
      <c r="A1" s="1"/>
      <c r="B1" s="2"/>
      <c r="C1" s="2"/>
      <c r="D1" s="2"/>
      <c r="E1" s="2"/>
      <c r="F1" s="3"/>
    </row>
    <row r="2" spans="1:9" s="4" customFormat="1" ht="18" x14ac:dyDescent="0.2">
      <c r="A2" s="5"/>
      <c r="B2" s="190" t="s">
        <v>103</v>
      </c>
      <c r="C2" s="190"/>
      <c r="D2" s="7"/>
      <c r="E2" s="7"/>
      <c r="F2" s="8"/>
    </row>
    <row r="3" spans="1:9" s="4" customFormat="1" ht="18" x14ac:dyDescent="0.2">
      <c r="A3" s="5"/>
      <c r="B3" s="9"/>
      <c r="C3" s="9"/>
      <c r="D3" s="9"/>
      <c r="E3" s="9"/>
      <c r="F3" s="10"/>
      <c r="H3" s="11"/>
      <c r="I3" s="11"/>
    </row>
    <row r="4" spans="1:9" s="4" customFormat="1" ht="83.25" customHeight="1" x14ac:dyDescent="0.2">
      <c r="A4" s="5"/>
      <c r="B4" s="183" t="s">
        <v>104</v>
      </c>
      <c r="C4" s="183"/>
      <c r="D4" s="183"/>
      <c r="E4" s="79"/>
      <c r="F4" s="8"/>
      <c r="I4" s="11"/>
    </row>
    <row r="5" spans="1:9" ht="23.25" customHeight="1" x14ac:dyDescent="0.2">
      <c r="A5" s="17"/>
      <c r="B5" s="15"/>
      <c r="C5" s="15"/>
      <c r="D5" s="32" t="s">
        <v>105</v>
      </c>
      <c r="E5" s="32" t="s">
        <v>106</v>
      </c>
      <c r="F5" s="8"/>
    </row>
    <row r="6" spans="1:9" ht="18" x14ac:dyDescent="0.2">
      <c r="A6" s="26"/>
      <c r="B6" s="27"/>
      <c r="C6" s="13" t="s">
        <v>91</v>
      </c>
      <c r="D6" s="81">
        <v>1000</v>
      </c>
      <c r="E6" s="81">
        <f>D6*1.1</f>
        <v>1100</v>
      </c>
      <c r="F6" s="82" t="s">
        <v>101</v>
      </c>
    </row>
    <row r="7" spans="1:9" ht="18" x14ac:dyDescent="0.2">
      <c r="A7" s="26"/>
      <c r="B7" s="27"/>
      <c r="C7" s="13" t="s">
        <v>59</v>
      </c>
      <c r="D7" s="81">
        <v>5000</v>
      </c>
      <c r="E7" s="81">
        <f>D7*1.05</f>
        <v>5250</v>
      </c>
      <c r="F7" s="82" t="s">
        <v>101</v>
      </c>
    </row>
    <row r="8" spans="1:9" ht="18" x14ac:dyDescent="0.2">
      <c r="A8" s="26"/>
      <c r="B8" s="27"/>
      <c r="C8" s="13" t="s">
        <v>93</v>
      </c>
      <c r="D8" s="81">
        <v>3000</v>
      </c>
      <c r="E8" s="81">
        <f>D8*1.05</f>
        <v>3150</v>
      </c>
      <c r="F8" s="82" t="s">
        <v>101</v>
      </c>
    </row>
    <row r="9" spans="1:9" ht="18" x14ac:dyDescent="0.2">
      <c r="A9" s="26"/>
      <c r="B9" s="27"/>
      <c r="C9" s="22"/>
      <c r="D9" s="32" t="s">
        <v>105</v>
      </c>
      <c r="E9" s="32" t="s">
        <v>106</v>
      </c>
      <c r="F9" s="8"/>
    </row>
    <row r="10" spans="1:9" ht="18" x14ac:dyDescent="0.2">
      <c r="A10" s="17"/>
      <c r="B10" s="14"/>
      <c r="C10" s="9" t="s">
        <v>98</v>
      </c>
      <c r="D10" s="83">
        <f>D6/D8</f>
        <v>0.33333333333333331</v>
      </c>
      <c r="E10" s="83">
        <f>E6/E8</f>
        <v>0.34920634920634919</v>
      </c>
      <c r="F10" s="8"/>
    </row>
    <row r="11" spans="1:9" ht="18" x14ac:dyDescent="0.2">
      <c r="A11" s="17"/>
      <c r="B11" s="14"/>
      <c r="C11" s="9" t="s">
        <v>99</v>
      </c>
      <c r="D11" s="83">
        <f>D6/D7</f>
        <v>0.2</v>
      </c>
      <c r="E11" s="83">
        <f>E6/E7</f>
        <v>0.20952380952380953</v>
      </c>
      <c r="F11" s="8"/>
    </row>
    <row r="12" spans="1:9" ht="94.5" customHeight="1" x14ac:dyDescent="0.2">
      <c r="A12" s="17"/>
      <c r="B12" s="33"/>
      <c r="C12" s="187"/>
      <c r="D12" s="187"/>
      <c r="E12" s="80"/>
      <c r="F12" s="8"/>
    </row>
    <row r="13" spans="1:9" ht="19" thickBot="1" x14ac:dyDescent="0.25">
      <c r="A13" s="18"/>
      <c r="B13" s="19"/>
      <c r="C13" s="19"/>
      <c r="D13" s="19"/>
      <c r="E13" s="19"/>
      <c r="F13" s="21"/>
    </row>
    <row r="14" spans="1:9" ht="14" thickTop="1" x14ac:dyDescent="0.15"/>
  </sheetData>
  <mergeCells count="3">
    <mergeCell ref="B2:C2"/>
    <mergeCell ref="B4:D4"/>
    <mergeCell ref="C12:D12"/>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5"/>
  <sheetViews>
    <sheetView topLeftCell="A6" workbookViewId="0">
      <selection activeCell="D23" sqref="D23"/>
    </sheetView>
  </sheetViews>
  <sheetFormatPr baseColWidth="10" defaultColWidth="8.83203125" defaultRowHeight="13" x14ac:dyDescent="0.15"/>
  <cols>
    <col min="1" max="1" width="8.83203125" style="101" customWidth="1"/>
    <col min="2" max="2" width="6.6640625" style="101" customWidth="1"/>
    <col min="3" max="3" width="25.5" style="101" customWidth="1"/>
    <col min="4" max="6" width="14.33203125" style="101" customWidth="1"/>
    <col min="7" max="16384" width="8.83203125" style="101"/>
  </cols>
  <sheetData>
    <row r="1" spans="1:11" s="132" customFormat="1" ht="19" thickTop="1" x14ac:dyDescent="0.2">
      <c r="A1" s="145"/>
      <c r="B1" s="144"/>
      <c r="C1" s="144"/>
      <c r="D1" s="144"/>
      <c r="E1" s="144"/>
      <c r="F1" s="144"/>
      <c r="G1" s="143"/>
    </row>
    <row r="2" spans="1:11" s="132" customFormat="1" ht="18" x14ac:dyDescent="0.2">
      <c r="A2" s="139"/>
      <c r="B2" s="192" t="s">
        <v>283</v>
      </c>
      <c r="C2" s="192"/>
      <c r="D2" s="142"/>
      <c r="E2" s="142"/>
      <c r="F2" s="142"/>
      <c r="G2" s="114"/>
    </row>
    <row r="3" spans="1:11" s="132" customFormat="1" ht="18" x14ac:dyDescent="0.2">
      <c r="A3" s="139"/>
      <c r="B3" s="117"/>
      <c r="C3" s="117"/>
      <c r="D3" s="117"/>
      <c r="E3" s="117"/>
      <c r="F3" s="117"/>
      <c r="G3" s="141"/>
      <c r="I3" s="133"/>
      <c r="J3" s="133"/>
    </row>
    <row r="4" spans="1:11" s="132" customFormat="1" ht="106.5" customHeight="1" x14ac:dyDescent="0.2">
      <c r="A4" s="139"/>
      <c r="B4" s="191" t="s">
        <v>294</v>
      </c>
      <c r="C4" s="191"/>
      <c r="D4" s="191"/>
      <c r="E4" s="191"/>
      <c r="F4" s="191"/>
      <c r="G4" s="114"/>
      <c r="J4" s="133"/>
    </row>
    <row r="5" spans="1:11" s="132" customFormat="1" ht="18.75" customHeight="1" x14ac:dyDescent="0.2">
      <c r="A5" s="139"/>
      <c r="B5" s="138" t="s">
        <v>12</v>
      </c>
      <c r="C5" s="191" t="s">
        <v>295</v>
      </c>
      <c r="D5" s="191"/>
      <c r="E5" s="191"/>
      <c r="F5" s="191"/>
      <c r="G5" s="114"/>
      <c r="K5" s="133"/>
    </row>
    <row r="6" spans="1:11" s="132" customFormat="1" ht="7.5" customHeight="1" x14ac:dyDescent="0.2">
      <c r="A6" s="139"/>
      <c r="B6" s="117"/>
      <c r="C6" s="117"/>
      <c r="D6" s="140"/>
      <c r="E6" s="140"/>
      <c r="F6" s="140"/>
      <c r="G6" s="114"/>
      <c r="K6" s="133"/>
    </row>
    <row r="7" spans="1:11" s="132" customFormat="1" ht="18.75" customHeight="1" x14ac:dyDescent="0.2">
      <c r="A7" s="139"/>
      <c r="B7" s="138" t="s">
        <v>13</v>
      </c>
      <c r="C7" s="191" t="s">
        <v>296</v>
      </c>
      <c r="D7" s="191"/>
      <c r="E7" s="191"/>
      <c r="F7" s="191"/>
      <c r="G7" s="114"/>
      <c r="K7" s="133"/>
    </row>
    <row r="8" spans="1:11" s="132" customFormat="1" ht="7.5" customHeight="1" x14ac:dyDescent="0.2">
      <c r="A8" s="139"/>
      <c r="B8" s="117"/>
      <c r="C8" s="117"/>
      <c r="D8" s="140"/>
      <c r="E8" s="140"/>
      <c r="F8" s="140"/>
      <c r="G8" s="114"/>
      <c r="K8" s="133"/>
    </row>
    <row r="9" spans="1:11" s="132" customFormat="1" ht="40.5" customHeight="1" x14ac:dyDescent="0.2">
      <c r="A9" s="139"/>
      <c r="B9" s="138" t="s">
        <v>4</v>
      </c>
      <c r="C9" s="191" t="s">
        <v>297</v>
      </c>
      <c r="D9" s="191"/>
      <c r="E9" s="191"/>
      <c r="F9" s="191"/>
      <c r="G9" s="114"/>
      <c r="K9" s="133"/>
    </row>
    <row r="10" spans="1:11" ht="23.25" customHeight="1" x14ac:dyDescent="0.2">
      <c r="A10" s="119"/>
      <c r="B10" s="103"/>
      <c r="C10" s="118"/>
      <c r="D10" s="117">
        <v>2023</v>
      </c>
      <c r="E10" s="103"/>
      <c r="F10" s="103"/>
      <c r="G10" s="114"/>
    </row>
    <row r="11" spans="1:11" ht="2.25" customHeight="1" x14ac:dyDescent="0.2">
      <c r="A11" s="119"/>
      <c r="B11" s="103"/>
      <c r="D11" s="131"/>
      <c r="E11" s="103"/>
      <c r="F11" s="103"/>
      <c r="G11" s="114"/>
    </row>
    <row r="12" spans="1:11" ht="18" x14ac:dyDescent="0.2">
      <c r="A12" s="119"/>
      <c r="B12" s="118"/>
      <c r="C12" s="130" t="s">
        <v>197</v>
      </c>
      <c r="D12" s="129">
        <v>0.15</v>
      </c>
      <c r="E12" s="103"/>
      <c r="F12" s="103"/>
      <c r="G12" s="114"/>
    </row>
    <row r="13" spans="1:11" ht="18" x14ac:dyDescent="0.2">
      <c r="A13" s="119"/>
      <c r="B13" s="118"/>
      <c r="C13" s="130" t="s">
        <v>196</v>
      </c>
      <c r="D13" s="129">
        <v>4.4999999999999998E-2</v>
      </c>
      <c r="E13" s="103"/>
      <c r="F13" s="103"/>
      <c r="G13" s="114"/>
    </row>
    <row r="14" spans="1:11" ht="18" x14ac:dyDescent="0.2">
      <c r="A14" s="119"/>
      <c r="B14" s="118"/>
      <c r="C14" s="117" t="s">
        <v>195</v>
      </c>
      <c r="D14" s="128">
        <f>'Global Conglomerate Corporation'!C33*(1+'2-30'!D12)</f>
        <v>214.70499999999998</v>
      </c>
      <c r="E14" s="125"/>
      <c r="F14" s="103"/>
      <c r="G14" s="114"/>
    </row>
    <row r="15" spans="1:11" ht="18" x14ac:dyDescent="0.2">
      <c r="A15" s="119"/>
      <c r="B15" s="118"/>
      <c r="C15" s="127"/>
      <c r="D15" s="125"/>
      <c r="E15" s="125"/>
      <c r="F15" s="103"/>
      <c r="G15" s="114"/>
    </row>
    <row r="16" spans="1:11" ht="18" x14ac:dyDescent="0.2">
      <c r="A16" s="119"/>
      <c r="B16" s="121" t="s">
        <v>1</v>
      </c>
      <c r="C16" s="117" t="s">
        <v>161</v>
      </c>
      <c r="D16" s="123">
        <f>D14*D13</f>
        <v>9.6617249999999988</v>
      </c>
      <c r="E16" s="125"/>
      <c r="F16" s="103"/>
      <c r="G16" s="114"/>
    </row>
    <row r="17" spans="1:7" ht="18" x14ac:dyDescent="0.2">
      <c r="A17" s="119"/>
      <c r="B17" s="121" t="s">
        <v>2</v>
      </c>
      <c r="C17" s="117" t="s">
        <v>194</v>
      </c>
      <c r="D17" s="120">
        <v>0</v>
      </c>
      <c r="E17" s="126"/>
      <c r="F17" s="103"/>
      <c r="G17" s="114"/>
    </row>
    <row r="18" spans="1:7" ht="18" x14ac:dyDescent="0.2">
      <c r="A18" s="119"/>
      <c r="B18" s="124"/>
      <c r="C18" s="117" t="s">
        <v>11</v>
      </c>
      <c r="D18" s="120">
        <f>'Global Conglomerate Corporation'!C42</f>
        <v>-7.7</v>
      </c>
      <c r="E18" s="126"/>
      <c r="F18" s="103"/>
      <c r="G18" s="114"/>
    </row>
    <row r="19" spans="1:7" ht="18" x14ac:dyDescent="0.2">
      <c r="A19" s="119"/>
      <c r="B19" s="124"/>
      <c r="C19" s="117" t="s">
        <v>193</v>
      </c>
      <c r="D19" s="120">
        <f>SUM(D16:D18)</f>
        <v>1.9617249999999986</v>
      </c>
      <c r="E19" s="125"/>
      <c r="F19" s="103"/>
      <c r="G19" s="114"/>
    </row>
    <row r="20" spans="1:7" ht="18" x14ac:dyDescent="0.2">
      <c r="A20" s="119"/>
      <c r="B20" s="124"/>
      <c r="C20" s="117" t="s">
        <v>192</v>
      </c>
      <c r="D20" s="120">
        <f>'Global Conglomerate Corporation'!D44/'Global Conglomerate Corporation'!D43*'2-30'!D19</f>
        <v>-0.47081400000000262</v>
      </c>
      <c r="E20" s="125"/>
      <c r="F20" s="103"/>
      <c r="G20" s="114"/>
    </row>
    <row r="21" spans="1:7" ht="18" x14ac:dyDescent="0.2">
      <c r="A21" s="119"/>
      <c r="B21" s="124"/>
      <c r="C21" s="117" t="s">
        <v>6</v>
      </c>
      <c r="D21" s="123">
        <f>D19+D20</f>
        <v>1.4909109999999961</v>
      </c>
      <c r="E21" s="122"/>
      <c r="F21" s="103"/>
      <c r="G21" s="114"/>
    </row>
    <row r="22" spans="1:7" ht="18" x14ac:dyDescent="0.2">
      <c r="A22" s="119"/>
      <c r="B22" s="121" t="s">
        <v>3</v>
      </c>
      <c r="C22" s="117" t="s">
        <v>305</v>
      </c>
      <c r="D22" s="120">
        <v>18</v>
      </c>
      <c r="E22" s="103"/>
      <c r="F22" s="103"/>
      <c r="G22" s="114"/>
    </row>
    <row r="23" spans="1:7" ht="18" x14ac:dyDescent="0.2">
      <c r="A23" s="119"/>
      <c r="B23" s="118"/>
      <c r="C23" s="117" t="s">
        <v>306</v>
      </c>
      <c r="D23" s="116">
        <f>D22*D21/3.6</f>
        <v>7.4545549999999805</v>
      </c>
      <c r="E23" s="115"/>
      <c r="F23" s="103"/>
      <c r="G23" s="114"/>
    </row>
    <row r="24" spans="1:7" ht="19" thickBot="1" x14ac:dyDescent="0.25">
      <c r="A24" s="113"/>
      <c r="B24" s="112"/>
      <c r="C24" s="112"/>
      <c r="D24" s="112"/>
      <c r="E24" s="112"/>
      <c r="F24" s="111"/>
      <c r="G24" s="110"/>
    </row>
    <row r="25" spans="1:7" ht="14" thickTop="1" x14ac:dyDescent="0.15"/>
  </sheetData>
  <mergeCells count="5">
    <mergeCell ref="C9:F9"/>
    <mergeCell ref="B2:C2"/>
    <mergeCell ref="B4:F4"/>
    <mergeCell ref="C5:F5"/>
    <mergeCell ref="C7:F7"/>
  </mergeCells>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1AF24F9B496D649A9CEAC9DD180874A" ma:contentTypeVersion="16" ma:contentTypeDescription="Create a new document." ma:contentTypeScope="" ma:versionID="d3dd4aff94bf7ced67ea53051d358921">
  <xsd:schema xmlns:xsd="http://www.w3.org/2001/XMLSchema" xmlns:xs="http://www.w3.org/2001/XMLSchema" xmlns:p="http://schemas.microsoft.com/office/2006/metadata/properties" xmlns:ns2="83bdd42b-fb02-46fb-bb6b-b0ca0d8ae6de" xmlns:ns3="cf8cbe2d-0e71-4d38-8f38-c3c6c5b56cd4" targetNamespace="http://schemas.microsoft.com/office/2006/metadata/properties" ma:root="true" ma:fieldsID="3527ca3c284db83ed283b31aedcdc65c" ns2:_="" ns3:_="">
    <xsd:import namespace="83bdd42b-fb02-46fb-bb6b-b0ca0d8ae6de"/>
    <xsd:import namespace="cf8cbe2d-0e71-4d38-8f38-c3c6c5b56cd4"/>
    <xsd:element name="properties">
      <xsd:complexType>
        <xsd:sequence>
          <xsd:element name="documentManagement">
            <xsd:complexType>
              <xsd:all>
                <xsd:element ref="ns2:Comment" minOccurs="0"/>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bdd42b-fb02-46fb-bb6b-b0ca0d8ae6de" elementFormDefault="qualified">
    <xsd:import namespace="http://schemas.microsoft.com/office/2006/documentManagement/types"/>
    <xsd:import namespace="http://schemas.microsoft.com/office/infopath/2007/PartnerControls"/>
    <xsd:element name="Comment" ma:index="1" nillable="true" ma:displayName="Comment" ma:format="Dropdown" ma:internalName="Comment">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hidden="true" ma:internalName="MediaServiceKeyPoints" ma:readOnly="true">
      <xsd:simpleType>
        <xsd:restriction base="dms:Note"/>
      </xsd:simpleType>
    </xsd:element>
    <xsd:element name="MediaServiceAutoTags" ma:index="14" nillable="true" ma:displayName="Tags" ma:hidden="true" ma:internalName="MediaServiceAutoTags" ma:readOnly="true">
      <xsd:simpleType>
        <xsd:restriction base="dms:Text"/>
      </xsd:simpleType>
    </xsd:element>
    <xsd:element name="MediaServiceOCR" ma:index="15" nillable="true" ma:displayName="Extracted Text" ma:hidden="true" ma:internalName="MediaServiceOCR"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46342d94-4a90-4c9b-8c88-cb4c8647e9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f8cbe2d-0e71-4d38-8f38-c3c6c5b56cd4" elementFormDefault="qualified">
    <xsd:import namespace="http://schemas.microsoft.com/office/2006/documentManagement/types"/>
    <xsd:import namespace="http://schemas.microsoft.com/office/infopath/2007/PartnerControls"/>
    <xsd:element name="SharedWithUsers" ma:index="10"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hidden="true" ma:internalName="SharedWithDetails" ma:readOnly="true">
      <xsd:simpleType>
        <xsd:restriction base="dms:Note"/>
      </xsd:simpleType>
    </xsd:element>
    <xsd:element name="TaxCatchAll" ma:index="21" nillable="true" ma:displayName="Taxonomy Catch All Column" ma:hidden="true" ma:list="{f5f29b17-8558-4bf2-9921-4481a483be09}" ma:internalName="TaxCatchAll" ma:showField="CatchAllData" ma:web="cf8cbe2d-0e71-4d38-8f38-c3c6c5b56c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8cbe2d-0e71-4d38-8f38-c3c6c5b56cd4" xsi:nil="true"/>
    <Comment xmlns="83bdd42b-fb02-46fb-bb6b-b0ca0d8ae6de" xsi:nil="true"/>
    <lcf76f155ced4ddcb4097134ff3c332f xmlns="83bdd42b-fb02-46fb-bb6b-b0ca0d8ae6d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4737879-7FDA-4A0B-B565-21DE04E2DEF4}"/>
</file>

<file path=customXml/itemProps2.xml><?xml version="1.0" encoding="utf-8"?>
<ds:datastoreItem xmlns:ds="http://schemas.openxmlformats.org/officeDocument/2006/customXml" ds:itemID="{400B02FC-63B3-4914-9992-A9AD65922868}"/>
</file>

<file path=customXml/itemProps3.xml><?xml version="1.0" encoding="utf-8"?>
<ds:datastoreItem xmlns:ds="http://schemas.openxmlformats.org/officeDocument/2006/customXml" ds:itemID="{3BFB1F1E-924A-4F94-84DA-D9D5C0890E59}"/>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18</vt:i4>
      </vt:variant>
    </vt:vector>
  </HeadingPairs>
  <TitlesOfParts>
    <vt:vector size="18" baseType="lpstr">
      <vt:lpstr>Contents</vt:lpstr>
      <vt:lpstr>2-9</vt:lpstr>
      <vt:lpstr>2-10</vt:lpstr>
      <vt:lpstr>2-11</vt:lpstr>
      <vt:lpstr>2-12</vt:lpstr>
      <vt:lpstr>2-16</vt:lpstr>
      <vt:lpstr>2-28</vt:lpstr>
      <vt:lpstr>2-29</vt:lpstr>
      <vt:lpstr>2-30</vt:lpstr>
      <vt:lpstr>2-31</vt:lpstr>
      <vt:lpstr>2-32</vt:lpstr>
      <vt:lpstr>2-33</vt:lpstr>
      <vt:lpstr>2-37</vt:lpstr>
      <vt:lpstr>Global Conglomerate Corporation</vt:lpstr>
      <vt:lpstr>Mydeco Corp.</vt:lpstr>
      <vt:lpstr>Problem 16 CF Statement</vt:lpstr>
      <vt:lpstr>Problem 37 Company</vt:lpstr>
      <vt:lpstr>Problem 37 Statement of CFs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Jarrad Harford</dc:creator>
  <cp:lastModifiedBy>Microsoft Office User</cp:lastModifiedBy>
  <cp:lastPrinted>2006-11-28T02:41:42Z</cp:lastPrinted>
  <dcterms:created xsi:type="dcterms:W3CDTF">2006-08-20T04:03:08Z</dcterms:created>
  <dcterms:modified xsi:type="dcterms:W3CDTF">2023-03-10T16:40:14Z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0x01010081AF24F9B496D649A9CEAC9DD180874A</vt:lpwstr>
  </property>
</Properties>
</file>